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Hallinto\hallintopalvelut\Rahatoimisto\Hankkeet\Kuntaliitosselvitys 2018\Taloustiedot\Julkaistavat materiaalit\"/>
    </mc:Choice>
  </mc:AlternateContent>
  <bookViews>
    <workbookView xWindow="0" yWindow="0" windowWidth="20160" windowHeight="9048" firstSheet="2" activeTab="2"/>
  </bookViews>
  <sheets>
    <sheet name="Nurmes" sheetId="1" state="hidden" r:id="rId1"/>
    <sheet name="Valtimo" sheetId="3" state="hidden" r:id="rId2"/>
    <sheet name="Yhteensä" sheetId="6" r:id="rId3"/>
    <sheet name="Painelaskelmat" sheetId="7" r:id="rId4"/>
    <sheet name="Laskentatiedot" sheetId="2" r:id="rId5"/>
  </sheets>
  <externalReferences>
    <externalReference r:id="rId6"/>
  </externalReferences>
  <definedNames>
    <definedName name="_xlnm.Print_Titles" localSheetId="0">Nurmes!$1:$5</definedName>
    <definedName name="_xlnm.Print_Titles" localSheetId="1">Valtimo!$1:$5</definedName>
    <definedName name="_xlnm.Print_Titles" localSheetId="2">Yhteensä!$1:$5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3" l="1"/>
  <c r="L78" i="3"/>
  <c r="M78" i="3"/>
  <c r="N78" i="3"/>
  <c r="N75" i="3"/>
  <c r="N74" i="3"/>
  <c r="N60" i="3"/>
  <c r="N60" i="6"/>
  <c r="N158" i="6"/>
  <c r="N160" i="6"/>
  <c r="N199" i="6"/>
  <c r="D25" i="7"/>
  <c r="D27" i="7"/>
  <c r="D29" i="7"/>
  <c r="D31" i="7"/>
  <c r="B25" i="7"/>
  <c r="B27" i="7"/>
  <c r="B29" i="7"/>
  <c r="B31" i="7"/>
  <c r="K75" i="3"/>
  <c r="K74" i="3"/>
  <c r="K60" i="3"/>
  <c r="K60" i="6"/>
  <c r="K158" i="6"/>
  <c r="K160" i="6"/>
  <c r="K199" i="6"/>
  <c r="K223" i="6"/>
  <c r="K230" i="6"/>
  <c r="L75" i="3"/>
  <c r="L74" i="3"/>
  <c r="L60" i="3"/>
  <c r="L60" i="6"/>
  <c r="L158" i="6"/>
  <c r="L160" i="6"/>
  <c r="L199" i="6"/>
  <c r="L223" i="6"/>
  <c r="L230" i="6"/>
  <c r="M75" i="3"/>
  <c r="M74" i="3"/>
  <c r="M60" i="3"/>
  <c r="M60" i="6"/>
  <c r="M158" i="6"/>
  <c r="M160" i="6"/>
  <c r="M199" i="6"/>
  <c r="M223" i="6"/>
  <c r="M230" i="6"/>
  <c r="N223" i="6"/>
  <c r="N230" i="6"/>
  <c r="O230" i="6"/>
  <c r="I168" i="6"/>
  <c r="J168" i="6"/>
  <c r="J167" i="6"/>
  <c r="K168" i="6"/>
  <c r="K167" i="6"/>
  <c r="L168" i="6"/>
  <c r="L167" i="6"/>
  <c r="M168" i="6"/>
  <c r="M167" i="6"/>
  <c r="N168" i="6"/>
  <c r="N167" i="6"/>
  <c r="B232" i="6"/>
  <c r="P235" i="6"/>
  <c r="P234" i="6"/>
  <c r="J163" i="6"/>
  <c r="J162" i="6"/>
  <c r="J199" i="6"/>
  <c r="J223" i="6"/>
  <c r="J230" i="6"/>
  <c r="J232" i="6"/>
  <c r="K163" i="6"/>
  <c r="K162" i="6"/>
  <c r="K232" i="6"/>
  <c r="L163" i="6"/>
  <c r="L162" i="6"/>
  <c r="L232" i="6"/>
  <c r="M163" i="6"/>
  <c r="M162" i="6"/>
  <c r="M232" i="6"/>
  <c r="N163" i="6"/>
  <c r="N162" i="6"/>
  <c r="N232" i="6"/>
  <c r="O225" i="6"/>
  <c r="M5" i="2"/>
  <c r="K62" i="3"/>
  <c r="K63" i="3"/>
  <c r="K64" i="3"/>
  <c r="K65" i="3"/>
  <c r="K66" i="3"/>
  <c r="K67" i="3"/>
  <c r="K68" i="3"/>
  <c r="K69" i="3"/>
  <c r="K70" i="3"/>
  <c r="K71" i="3"/>
  <c r="K72" i="3"/>
  <c r="K73" i="3"/>
  <c r="K61" i="3"/>
  <c r="K76" i="3"/>
  <c r="K79" i="3"/>
  <c r="K80" i="3"/>
  <c r="K81" i="3"/>
  <c r="K83" i="3"/>
  <c r="K84" i="3"/>
  <c r="K87" i="3"/>
  <c r="K82" i="3"/>
  <c r="K58" i="1"/>
  <c r="K59" i="1"/>
  <c r="K60" i="1"/>
  <c r="K61" i="1"/>
  <c r="K62" i="1"/>
  <c r="K63" i="1"/>
  <c r="K64" i="1"/>
  <c r="K65" i="1"/>
  <c r="K66" i="1"/>
  <c r="K67" i="1"/>
  <c r="K68" i="1"/>
  <c r="K57" i="1"/>
  <c r="K71" i="1"/>
  <c r="K75" i="1"/>
  <c r="K70" i="1"/>
  <c r="K78" i="1"/>
  <c r="K79" i="1"/>
  <c r="K77" i="1"/>
  <c r="K69" i="1"/>
  <c r="K56" i="1"/>
  <c r="E8" i="2"/>
  <c r="M8" i="2"/>
  <c r="I86" i="1"/>
  <c r="D8" i="2"/>
  <c r="L8" i="2"/>
  <c r="J86" i="1"/>
  <c r="K86" i="1"/>
  <c r="K84" i="1"/>
  <c r="C8" i="2"/>
  <c r="K8" i="2"/>
  <c r="I91" i="3"/>
  <c r="J91" i="3"/>
  <c r="K91" i="3"/>
  <c r="K89" i="3"/>
  <c r="K89" i="6"/>
  <c r="N5" i="2"/>
  <c r="L62" i="3"/>
  <c r="L63" i="3"/>
  <c r="L64" i="3"/>
  <c r="L65" i="3"/>
  <c r="L66" i="3"/>
  <c r="L67" i="3"/>
  <c r="L68" i="3"/>
  <c r="L69" i="3"/>
  <c r="L70" i="3"/>
  <c r="L71" i="3"/>
  <c r="L72" i="3"/>
  <c r="L73" i="3"/>
  <c r="L61" i="3"/>
  <c r="L76" i="3"/>
  <c r="L79" i="3"/>
  <c r="L80" i="3"/>
  <c r="L81" i="3"/>
  <c r="L83" i="3"/>
  <c r="L84" i="3"/>
  <c r="L87" i="3"/>
  <c r="L82" i="3"/>
  <c r="L58" i="1"/>
  <c r="L59" i="1"/>
  <c r="L60" i="1"/>
  <c r="L61" i="1"/>
  <c r="L62" i="1"/>
  <c r="L63" i="1"/>
  <c r="L64" i="1"/>
  <c r="L65" i="1"/>
  <c r="L66" i="1"/>
  <c r="L67" i="1"/>
  <c r="L68" i="1"/>
  <c r="L57" i="1"/>
  <c r="L71" i="1"/>
  <c r="L75" i="1"/>
  <c r="L70" i="1"/>
  <c r="L78" i="1"/>
  <c r="L79" i="1"/>
  <c r="L77" i="1"/>
  <c r="L69" i="1"/>
  <c r="L56" i="1"/>
  <c r="F8" i="2"/>
  <c r="N8" i="2"/>
  <c r="L86" i="1"/>
  <c r="L84" i="1"/>
  <c r="L91" i="3"/>
  <c r="L89" i="3"/>
  <c r="L89" i="6"/>
  <c r="O5" i="2"/>
  <c r="M62" i="3"/>
  <c r="M63" i="3"/>
  <c r="M64" i="3"/>
  <c r="M65" i="3"/>
  <c r="M66" i="3"/>
  <c r="M67" i="3"/>
  <c r="M68" i="3"/>
  <c r="M69" i="3"/>
  <c r="M70" i="3"/>
  <c r="M71" i="3"/>
  <c r="M72" i="3"/>
  <c r="M73" i="3"/>
  <c r="M61" i="3"/>
  <c r="M76" i="3"/>
  <c r="M79" i="3"/>
  <c r="M80" i="3"/>
  <c r="M81" i="3"/>
  <c r="M83" i="3"/>
  <c r="M84" i="3"/>
  <c r="M87" i="3"/>
  <c r="M82" i="3"/>
  <c r="M58" i="1"/>
  <c r="M59" i="1"/>
  <c r="M60" i="1"/>
  <c r="M61" i="1"/>
  <c r="M62" i="1"/>
  <c r="M63" i="1"/>
  <c r="M64" i="1"/>
  <c r="M65" i="1"/>
  <c r="M66" i="1"/>
  <c r="M67" i="1"/>
  <c r="M68" i="1"/>
  <c r="M57" i="1"/>
  <c r="M71" i="1"/>
  <c r="M75" i="1"/>
  <c r="M70" i="1"/>
  <c r="M78" i="1"/>
  <c r="M79" i="1"/>
  <c r="M77" i="1"/>
  <c r="M69" i="1"/>
  <c r="M56" i="1"/>
  <c r="G8" i="2"/>
  <c r="O8" i="2"/>
  <c r="M86" i="1"/>
  <c r="M84" i="1"/>
  <c r="M91" i="3"/>
  <c r="M89" i="3"/>
  <c r="M89" i="6"/>
  <c r="P5" i="2"/>
  <c r="N62" i="3"/>
  <c r="N63" i="3"/>
  <c r="N64" i="3"/>
  <c r="N65" i="3"/>
  <c r="N66" i="3"/>
  <c r="N67" i="3"/>
  <c r="N68" i="3"/>
  <c r="N69" i="3"/>
  <c r="N70" i="3"/>
  <c r="N71" i="3"/>
  <c r="N72" i="3"/>
  <c r="N73" i="3"/>
  <c r="N61" i="3"/>
  <c r="N76" i="3"/>
  <c r="N79" i="3"/>
  <c r="N80" i="3"/>
  <c r="N81" i="3"/>
  <c r="N83" i="3"/>
  <c r="N84" i="3"/>
  <c r="N87" i="3"/>
  <c r="N82" i="3"/>
  <c r="N58" i="1"/>
  <c r="N59" i="1"/>
  <c r="N60" i="1"/>
  <c r="N61" i="1"/>
  <c r="N62" i="1"/>
  <c r="N63" i="1"/>
  <c r="N64" i="1"/>
  <c r="N65" i="1"/>
  <c r="N66" i="1"/>
  <c r="N67" i="1"/>
  <c r="N68" i="1"/>
  <c r="N57" i="1"/>
  <c r="N71" i="1"/>
  <c r="N75" i="1"/>
  <c r="N70" i="1"/>
  <c r="N78" i="1"/>
  <c r="N79" i="1"/>
  <c r="N77" i="1"/>
  <c r="N69" i="1"/>
  <c r="N56" i="1"/>
  <c r="H8" i="2"/>
  <c r="P8" i="2"/>
  <c r="N86" i="1"/>
  <c r="N84" i="1"/>
  <c r="N91" i="3"/>
  <c r="N89" i="3"/>
  <c r="N89" i="6"/>
  <c r="D34" i="7"/>
  <c r="T235" i="6"/>
  <c r="T236" i="6"/>
  <c r="T237" i="6"/>
  <c r="T234" i="6"/>
  <c r="F232" i="6"/>
  <c r="G232" i="6"/>
  <c r="H232" i="6"/>
  <c r="G231" i="1"/>
  <c r="F232" i="3"/>
  <c r="I159" i="1"/>
  <c r="C30" i="7"/>
  <c r="I163" i="6"/>
  <c r="H163" i="6"/>
  <c r="I168" i="3"/>
  <c r="I166" i="6"/>
  <c r="J166" i="6"/>
  <c r="K166" i="6"/>
  <c r="L166" i="6"/>
  <c r="M166" i="6"/>
  <c r="N166" i="6"/>
  <c r="H166" i="6"/>
  <c r="G163" i="6"/>
  <c r="G164" i="6"/>
  <c r="H164" i="6"/>
  <c r="I164" i="6"/>
  <c r="J164" i="6"/>
  <c r="G165" i="6"/>
  <c r="H165" i="6"/>
  <c r="I165" i="6"/>
  <c r="J165" i="6"/>
  <c r="F163" i="6"/>
  <c r="F164" i="6"/>
  <c r="F165" i="6"/>
  <c r="H274" i="6"/>
  <c r="I274" i="6"/>
  <c r="J274" i="6"/>
  <c r="K274" i="6"/>
  <c r="L274" i="6"/>
  <c r="M274" i="6"/>
  <c r="N274" i="6"/>
  <c r="O274" i="6"/>
  <c r="G274" i="6"/>
  <c r="G251" i="1"/>
  <c r="I162" i="6"/>
  <c r="H158" i="1"/>
  <c r="N158" i="1"/>
  <c r="N218" i="1"/>
  <c r="B30" i="7"/>
  <c r="M218" i="1"/>
  <c r="L218" i="1"/>
  <c r="K218" i="1"/>
  <c r="J218" i="1"/>
  <c r="I218" i="1"/>
  <c r="H218" i="1"/>
  <c r="G218" i="1"/>
  <c r="N252" i="1"/>
  <c r="M252" i="1"/>
  <c r="L252" i="1"/>
  <c r="K252" i="1"/>
  <c r="L253" i="1"/>
  <c r="J252" i="1"/>
  <c r="I252" i="1"/>
  <c r="H252" i="1"/>
  <c r="G252" i="1"/>
  <c r="F252" i="1"/>
  <c r="N251" i="1"/>
  <c r="M251" i="1"/>
  <c r="L251" i="1"/>
  <c r="K251" i="1"/>
  <c r="J251" i="1"/>
  <c r="I251" i="1"/>
  <c r="H251" i="1"/>
  <c r="F251" i="1"/>
  <c r="I158" i="1"/>
  <c r="J158" i="1"/>
  <c r="K158" i="1"/>
  <c r="L158" i="1"/>
  <c r="M158" i="1"/>
  <c r="G232" i="3"/>
  <c r="D7" i="7"/>
  <c r="Q235" i="6"/>
  <c r="P236" i="6"/>
  <c r="Q236" i="6"/>
  <c r="P237" i="6"/>
  <c r="Q237" i="6"/>
  <c r="Q234" i="6"/>
  <c r="I155" i="1"/>
  <c r="I154" i="1"/>
  <c r="O235" i="1"/>
  <c r="P235" i="1"/>
  <c r="O234" i="1"/>
  <c r="P234" i="1"/>
  <c r="O237" i="3"/>
  <c r="P237" i="3"/>
  <c r="O236" i="3"/>
  <c r="P236" i="3"/>
  <c r="I160" i="1"/>
  <c r="G225" i="6"/>
  <c r="H225" i="6"/>
  <c r="I225" i="6"/>
  <c r="J225" i="6"/>
  <c r="K225" i="6"/>
  <c r="L225" i="6"/>
  <c r="M225" i="6"/>
  <c r="N225" i="6"/>
  <c r="D30" i="7"/>
  <c r="F225" i="6"/>
  <c r="H169" i="6"/>
  <c r="G169" i="6"/>
  <c r="F169" i="6"/>
  <c r="G216" i="1"/>
  <c r="G229" i="1"/>
  <c r="G191" i="1"/>
  <c r="H191" i="1"/>
  <c r="H216" i="1"/>
  <c r="H229" i="1"/>
  <c r="F191" i="1"/>
  <c r="F216" i="1"/>
  <c r="F229" i="1"/>
  <c r="H231" i="1"/>
  <c r="J160" i="1"/>
  <c r="K160" i="1"/>
  <c r="L160" i="1"/>
  <c r="M160" i="1"/>
  <c r="N160" i="1"/>
  <c r="J159" i="1"/>
  <c r="K159" i="1"/>
  <c r="L159" i="1"/>
  <c r="M159" i="1"/>
  <c r="N159" i="1"/>
  <c r="N155" i="1"/>
  <c r="B231" i="1"/>
  <c r="J155" i="1"/>
  <c r="M155" i="1"/>
  <c r="L155" i="1"/>
  <c r="K155" i="1"/>
  <c r="J154" i="1"/>
  <c r="I166" i="3"/>
  <c r="I163" i="3"/>
  <c r="J166" i="3"/>
  <c r="K166" i="3"/>
  <c r="L166" i="3"/>
  <c r="M166" i="3"/>
  <c r="N166" i="3"/>
  <c r="H166" i="3"/>
  <c r="H253" i="1"/>
  <c r="I253" i="1"/>
  <c r="J253" i="1"/>
  <c r="K253" i="1"/>
  <c r="M253" i="1"/>
  <c r="N253" i="1"/>
  <c r="G253" i="1"/>
  <c r="H250" i="1"/>
  <c r="I250" i="1"/>
  <c r="J250" i="1"/>
  <c r="K250" i="1"/>
  <c r="L250" i="1"/>
  <c r="M250" i="1"/>
  <c r="N250" i="1"/>
  <c r="G250" i="1"/>
  <c r="I169" i="3"/>
  <c r="J169" i="3"/>
  <c r="K169" i="3"/>
  <c r="L169" i="3"/>
  <c r="M169" i="3"/>
  <c r="N169" i="3"/>
  <c r="I161" i="1"/>
  <c r="J161" i="1"/>
  <c r="J169" i="6"/>
  <c r="K161" i="1"/>
  <c r="L161" i="1"/>
  <c r="M161" i="1"/>
  <c r="N161" i="1"/>
  <c r="N169" i="6"/>
  <c r="D13" i="7"/>
  <c r="K169" i="6"/>
  <c r="M169" i="6"/>
  <c r="I169" i="6"/>
  <c r="I191" i="1"/>
  <c r="I216" i="1"/>
  <c r="I229" i="1"/>
  <c r="I231" i="1"/>
  <c r="L169" i="6"/>
  <c r="J191" i="1"/>
  <c r="J216" i="1"/>
  <c r="J229" i="1"/>
  <c r="H157" i="3"/>
  <c r="I157" i="3"/>
  <c r="J231" i="1"/>
  <c r="J230" i="3"/>
  <c r="I162" i="3"/>
  <c r="I199" i="3"/>
  <c r="H174" i="3"/>
  <c r="I174" i="3"/>
  <c r="J174" i="3"/>
  <c r="G174" i="3"/>
  <c r="H161" i="3"/>
  <c r="G161" i="3"/>
  <c r="J158" i="3"/>
  <c r="J157" i="3"/>
  <c r="H162" i="3"/>
  <c r="I223" i="3"/>
  <c r="I230" i="3"/>
  <c r="J168" i="3"/>
  <c r="I161" i="3"/>
  <c r="K168" i="3"/>
  <c r="L168" i="3"/>
  <c r="M168" i="3"/>
  <c r="N168" i="3"/>
  <c r="J167" i="3"/>
  <c r="H232" i="3"/>
  <c r="J163" i="3"/>
  <c r="J162" i="3"/>
  <c r="J199" i="3"/>
  <c r="I232" i="3"/>
  <c r="K167" i="3"/>
  <c r="L167" i="3"/>
  <c r="J161" i="3"/>
  <c r="D1" i="7"/>
  <c r="M167" i="3"/>
  <c r="N167" i="3"/>
  <c r="B232" i="3"/>
  <c r="L163" i="3"/>
  <c r="L162" i="3"/>
  <c r="J232" i="3"/>
  <c r="K163" i="3"/>
  <c r="K162" i="3"/>
  <c r="H89" i="6"/>
  <c r="M163" i="3"/>
  <c r="M162" i="3"/>
  <c r="N163" i="3"/>
  <c r="N162" i="3"/>
  <c r="K161" i="3"/>
  <c r="L161" i="3"/>
  <c r="N161" i="3"/>
  <c r="M161" i="3"/>
  <c r="H91" i="3"/>
  <c r="H86" i="1"/>
  <c r="I50" i="3"/>
  <c r="J50" i="3"/>
  <c r="C13" i="7"/>
  <c r="B13" i="7"/>
  <c r="C7" i="7"/>
  <c r="C36" i="7"/>
  <c r="C20" i="7"/>
  <c r="G202" i="6"/>
  <c r="H202" i="6"/>
  <c r="I202" i="6"/>
  <c r="J202" i="6"/>
  <c r="G221" i="6"/>
  <c r="H221" i="6"/>
  <c r="I221" i="6"/>
  <c r="J221" i="6"/>
  <c r="K221" i="6"/>
  <c r="L221" i="6"/>
  <c r="M221" i="6"/>
  <c r="N221" i="6"/>
  <c r="F221" i="6"/>
  <c r="G217" i="6"/>
  <c r="H217" i="6"/>
  <c r="I217" i="6"/>
  <c r="J217" i="6"/>
  <c r="K217" i="6"/>
  <c r="L217" i="6"/>
  <c r="M217" i="6"/>
  <c r="N217" i="6"/>
  <c r="F217" i="6"/>
  <c r="G210" i="6"/>
  <c r="H210" i="6"/>
  <c r="I210" i="6"/>
  <c r="J210" i="6"/>
  <c r="K210" i="6"/>
  <c r="L210" i="6"/>
  <c r="M210" i="6"/>
  <c r="N210" i="6"/>
  <c r="F210" i="6"/>
  <c r="F202" i="6"/>
  <c r="G178" i="6"/>
  <c r="H178" i="6"/>
  <c r="I178" i="6"/>
  <c r="J178" i="6"/>
  <c r="G181" i="6"/>
  <c r="H181" i="6"/>
  <c r="I181" i="6"/>
  <c r="J181" i="6"/>
  <c r="G187" i="6"/>
  <c r="H187" i="6"/>
  <c r="I187" i="6"/>
  <c r="J187" i="6"/>
  <c r="G190" i="6"/>
  <c r="H190" i="6"/>
  <c r="I190" i="6"/>
  <c r="J190" i="6"/>
  <c r="F190" i="6"/>
  <c r="F187" i="6"/>
  <c r="F181" i="6"/>
  <c r="F178" i="6"/>
  <c r="G162" i="6"/>
  <c r="H162" i="6"/>
  <c r="Q169" i="6"/>
  <c r="X169" i="6"/>
  <c r="F162" i="6"/>
  <c r="G74" i="6"/>
  <c r="H74" i="6"/>
  <c r="I74" i="6"/>
  <c r="J74" i="6"/>
  <c r="G75" i="6"/>
  <c r="H75" i="6"/>
  <c r="I75" i="6"/>
  <c r="J75" i="6"/>
  <c r="G82" i="6"/>
  <c r="H82" i="6"/>
  <c r="I82" i="6"/>
  <c r="J82" i="6"/>
  <c r="G89" i="6"/>
  <c r="P89" i="6"/>
  <c r="W89" i="6"/>
  <c r="I89" i="6"/>
  <c r="Q89" i="6"/>
  <c r="X89" i="6"/>
  <c r="J89" i="6"/>
  <c r="G119" i="6"/>
  <c r="H119" i="6"/>
  <c r="I119" i="6"/>
  <c r="J119" i="6"/>
  <c r="G139" i="6"/>
  <c r="H139" i="6"/>
  <c r="I139" i="6"/>
  <c r="J139" i="6"/>
  <c r="G146" i="6"/>
  <c r="H146" i="6"/>
  <c r="I146" i="6"/>
  <c r="J146" i="6"/>
  <c r="F146" i="6"/>
  <c r="F139" i="6"/>
  <c r="F119" i="6"/>
  <c r="F89" i="6"/>
  <c r="F82" i="6"/>
  <c r="F75" i="6"/>
  <c r="F74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G60" i="6"/>
  <c r="H60" i="6"/>
  <c r="H158" i="6"/>
  <c r="I60" i="6"/>
  <c r="J60" i="6"/>
  <c r="G61" i="6"/>
  <c r="H61" i="6"/>
  <c r="I61" i="6"/>
  <c r="J61" i="6"/>
  <c r="F60" i="6"/>
  <c r="K57" i="6"/>
  <c r="L57" i="6"/>
  <c r="M57" i="6"/>
  <c r="N57" i="6"/>
  <c r="K53" i="6"/>
  <c r="L53" i="6"/>
  <c r="M53" i="6"/>
  <c r="G50" i="6"/>
  <c r="H50" i="6"/>
  <c r="I50" i="6"/>
  <c r="J50" i="6"/>
  <c r="F50" i="6"/>
  <c r="G41" i="6"/>
  <c r="H41" i="6"/>
  <c r="I41" i="6"/>
  <c r="J41" i="6"/>
  <c r="F41" i="6"/>
  <c r="G36" i="6"/>
  <c r="H36" i="6"/>
  <c r="I36" i="6"/>
  <c r="J36" i="6"/>
  <c r="F36" i="6"/>
  <c r="G24" i="6"/>
  <c r="H24" i="6"/>
  <c r="I24" i="6"/>
  <c r="J24" i="6"/>
  <c r="F24" i="6"/>
  <c r="G10" i="6"/>
  <c r="H10" i="6"/>
  <c r="I10" i="6"/>
  <c r="J10" i="6"/>
  <c r="F10" i="6"/>
  <c r="V227" i="6"/>
  <c r="AC227" i="6"/>
  <c r="U227" i="6"/>
  <c r="AB227" i="6"/>
  <c r="T227" i="6"/>
  <c r="AA227" i="6"/>
  <c r="S227" i="6"/>
  <c r="Z227" i="6"/>
  <c r="R227" i="6"/>
  <c r="Y227" i="6"/>
  <c r="Q227" i="6"/>
  <c r="X227" i="6"/>
  <c r="P227" i="6"/>
  <c r="W227" i="6"/>
  <c r="W226" i="6"/>
  <c r="V226" i="6"/>
  <c r="AC226" i="6"/>
  <c r="U226" i="6"/>
  <c r="AB226" i="6"/>
  <c r="T226" i="6"/>
  <c r="AA226" i="6"/>
  <c r="S226" i="6"/>
  <c r="Z226" i="6"/>
  <c r="R226" i="6"/>
  <c r="Y226" i="6"/>
  <c r="Q226" i="6"/>
  <c r="X226" i="6"/>
  <c r="P226" i="6"/>
  <c r="V225" i="6"/>
  <c r="AC225" i="6"/>
  <c r="U225" i="6"/>
  <c r="AB225" i="6"/>
  <c r="T225" i="6"/>
  <c r="AA225" i="6"/>
  <c r="S225" i="6"/>
  <c r="Z225" i="6"/>
  <c r="R225" i="6"/>
  <c r="Y225" i="6"/>
  <c r="Q225" i="6"/>
  <c r="X225" i="6"/>
  <c r="P225" i="6"/>
  <c r="W225" i="6"/>
  <c r="V219" i="6"/>
  <c r="AC219" i="6"/>
  <c r="U219" i="6"/>
  <c r="AB219" i="6"/>
  <c r="T219" i="6"/>
  <c r="AA219" i="6"/>
  <c r="S219" i="6"/>
  <c r="Z219" i="6"/>
  <c r="R219" i="6"/>
  <c r="Y219" i="6"/>
  <c r="Q219" i="6"/>
  <c r="X219" i="6"/>
  <c r="P219" i="6"/>
  <c r="W219" i="6"/>
  <c r="V218" i="6"/>
  <c r="AC218" i="6"/>
  <c r="U218" i="6"/>
  <c r="AB218" i="6"/>
  <c r="T218" i="6"/>
  <c r="AA218" i="6"/>
  <c r="S218" i="6"/>
  <c r="Z218" i="6"/>
  <c r="R218" i="6"/>
  <c r="Y218" i="6"/>
  <c r="Q218" i="6"/>
  <c r="X218" i="6"/>
  <c r="P218" i="6"/>
  <c r="W218" i="6"/>
  <c r="V209" i="6"/>
  <c r="AC209" i="6"/>
  <c r="U209" i="6"/>
  <c r="AB209" i="6"/>
  <c r="T209" i="6"/>
  <c r="AA209" i="6"/>
  <c r="S209" i="6"/>
  <c r="Z209" i="6"/>
  <c r="R209" i="6"/>
  <c r="Y209" i="6"/>
  <c r="Q209" i="6"/>
  <c r="X209" i="6"/>
  <c r="P209" i="6"/>
  <c r="W209" i="6"/>
  <c r="V208" i="6"/>
  <c r="AC208" i="6"/>
  <c r="U208" i="6"/>
  <c r="AB208" i="6"/>
  <c r="T208" i="6"/>
  <c r="AA208" i="6"/>
  <c r="S208" i="6"/>
  <c r="Z208" i="6"/>
  <c r="R208" i="6"/>
  <c r="Y208" i="6"/>
  <c r="Q208" i="6"/>
  <c r="X208" i="6"/>
  <c r="P208" i="6"/>
  <c r="W208" i="6"/>
  <c r="V207" i="6"/>
  <c r="AC207" i="6"/>
  <c r="U207" i="6"/>
  <c r="AB207" i="6"/>
  <c r="T207" i="6"/>
  <c r="AA207" i="6"/>
  <c r="S207" i="6"/>
  <c r="Z207" i="6"/>
  <c r="R207" i="6"/>
  <c r="Y207" i="6"/>
  <c r="Q207" i="6"/>
  <c r="X207" i="6"/>
  <c r="P207" i="6"/>
  <c r="W207" i="6"/>
  <c r="V206" i="6"/>
  <c r="AC206" i="6"/>
  <c r="U206" i="6"/>
  <c r="AB206" i="6"/>
  <c r="T206" i="6"/>
  <c r="AA206" i="6"/>
  <c r="S206" i="6"/>
  <c r="Z206" i="6"/>
  <c r="R206" i="6"/>
  <c r="Y206" i="6"/>
  <c r="Q206" i="6"/>
  <c r="X206" i="6"/>
  <c r="P206" i="6"/>
  <c r="W206" i="6"/>
  <c r="V205" i="6"/>
  <c r="AC205" i="6"/>
  <c r="U205" i="6"/>
  <c r="AB205" i="6"/>
  <c r="T205" i="6"/>
  <c r="AA205" i="6"/>
  <c r="S205" i="6"/>
  <c r="Z205" i="6"/>
  <c r="R205" i="6"/>
  <c r="Y205" i="6"/>
  <c r="Q205" i="6"/>
  <c r="X205" i="6"/>
  <c r="P205" i="6"/>
  <c r="W205" i="6"/>
  <c r="V204" i="6"/>
  <c r="AC204" i="6"/>
  <c r="U204" i="6"/>
  <c r="AB204" i="6"/>
  <c r="T204" i="6"/>
  <c r="AA204" i="6"/>
  <c r="S204" i="6"/>
  <c r="Z204" i="6"/>
  <c r="R204" i="6"/>
  <c r="Y204" i="6"/>
  <c r="Q204" i="6"/>
  <c r="X204" i="6"/>
  <c r="P204" i="6"/>
  <c r="W204" i="6"/>
  <c r="V203" i="6"/>
  <c r="AC203" i="6"/>
  <c r="U203" i="6"/>
  <c r="AB203" i="6"/>
  <c r="T203" i="6"/>
  <c r="AA203" i="6"/>
  <c r="S203" i="6"/>
  <c r="Z203" i="6"/>
  <c r="R203" i="6"/>
  <c r="Y203" i="6"/>
  <c r="Q203" i="6"/>
  <c r="X203" i="6"/>
  <c r="P203" i="6"/>
  <c r="W203" i="6"/>
  <c r="V195" i="6"/>
  <c r="AC195" i="6"/>
  <c r="U195" i="6"/>
  <c r="AB195" i="6"/>
  <c r="T195" i="6"/>
  <c r="AA195" i="6"/>
  <c r="S195" i="6"/>
  <c r="Z195" i="6"/>
  <c r="R195" i="6"/>
  <c r="Y195" i="6"/>
  <c r="Q195" i="6"/>
  <c r="X195" i="6"/>
  <c r="P195" i="6"/>
  <c r="W195" i="6"/>
  <c r="R194" i="6"/>
  <c r="Y194" i="6"/>
  <c r="Q194" i="6"/>
  <c r="X194" i="6"/>
  <c r="P194" i="6"/>
  <c r="W194" i="6"/>
  <c r="K194" i="6"/>
  <c r="R193" i="6"/>
  <c r="Y193" i="6"/>
  <c r="Q193" i="6"/>
  <c r="X193" i="6"/>
  <c r="P193" i="6"/>
  <c r="W193" i="6"/>
  <c r="K193" i="6"/>
  <c r="L193" i="6"/>
  <c r="R192" i="6"/>
  <c r="Y192" i="6"/>
  <c r="Q192" i="6"/>
  <c r="X192" i="6"/>
  <c r="P192" i="6"/>
  <c r="W192" i="6"/>
  <c r="K192" i="6"/>
  <c r="S192" i="6"/>
  <c r="Z192" i="6"/>
  <c r="R191" i="6"/>
  <c r="Y191" i="6"/>
  <c r="Q191" i="6"/>
  <c r="X191" i="6"/>
  <c r="P191" i="6"/>
  <c r="W191" i="6"/>
  <c r="K191" i="6"/>
  <c r="V189" i="6"/>
  <c r="AC189" i="6"/>
  <c r="U189" i="6"/>
  <c r="AB189" i="6"/>
  <c r="T189" i="6"/>
  <c r="AA189" i="6"/>
  <c r="S189" i="6"/>
  <c r="Z189" i="6"/>
  <c r="R189" i="6"/>
  <c r="Y189" i="6"/>
  <c r="Q189" i="6"/>
  <c r="X189" i="6"/>
  <c r="P189" i="6"/>
  <c r="W189" i="6"/>
  <c r="R188" i="6"/>
  <c r="Y188" i="6"/>
  <c r="Q188" i="6"/>
  <c r="X188" i="6"/>
  <c r="P188" i="6"/>
  <c r="W188" i="6"/>
  <c r="V186" i="6"/>
  <c r="AC186" i="6"/>
  <c r="U186" i="6"/>
  <c r="AB186" i="6"/>
  <c r="T186" i="6"/>
  <c r="AA186" i="6"/>
  <c r="S186" i="6"/>
  <c r="Z186" i="6"/>
  <c r="R186" i="6"/>
  <c r="Y186" i="6"/>
  <c r="Q186" i="6"/>
  <c r="X186" i="6"/>
  <c r="P186" i="6"/>
  <c r="W186" i="6"/>
  <c r="R185" i="6"/>
  <c r="Y185" i="6"/>
  <c r="Q185" i="6"/>
  <c r="X185" i="6"/>
  <c r="P185" i="6"/>
  <c r="W185" i="6"/>
  <c r="R184" i="6"/>
  <c r="Y184" i="6"/>
  <c r="Q184" i="6"/>
  <c r="X184" i="6"/>
  <c r="P184" i="6"/>
  <c r="W184" i="6"/>
  <c r="S184" i="6"/>
  <c r="Z184" i="6"/>
  <c r="R183" i="6"/>
  <c r="Y183" i="6"/>
  <c r="Q183" i="6"/>
  <c r="X183" i="6"/>
  <c r="P183" i="6"/>
  <c r="W183" i="6"/>
  <c r="R182" i="6"/>
  <c r="Y182" i="6"/>
  <c r="Q182" i="6"/>
  <c r="X182" i="6"/>
  <c r="P182" i="6"/>
  <c r="W182" i="6"/>
  <c r="S182" i="6"/>
  <c r="Z182" i="6"/>
  <c r="V180" i="6"/>
  <c r="AC180" i="6"/>
  <c r="U180" i="6"/>
  <c r="AB180" i="6"/>
  <c r="T180" i="6"/>
  <c r="AA180" i="6"/>
  <c r="S180" i="6"/>
  <c r="Z180" i="6"/>
  <c r="R180" i="6"/>
  <c r="Y180" i="6"/>
  <c r="Q180" i="6"/>
  <c r="X180" i="6"/>
  <c r="P180" i="6"/>
  <c r="W180" i="6"/>
  <c r="S179" i="6"/>
  <c r="Z179" i="6"/>
  <c r="R179" i="6"/>
  <c r="Y179" i="6"/>
  <c r="Q179" i="6"/>
  <c r="X179" i="6"/>
  <c r="P179" i="6"/>
  <c r="W179" i="6"/>
  <c r="V174" i="6"/>
  <c r="AC174" i="6"/>
  <c r="U174" i="6"/>
  <c r="AB174" i="6"/>
  <c r="T174" i="6"/>
  <c r="AA174" i="6"/>
  <c r="S174" i="6"/>
  <c r="Z174" i="6"/>
  <c r="R174" i="6"/>
  <c r="Y174" i="6"/>
  <c r="Q174" i="6"/>
  <c r="X174" i="6"/>
  <c r="P174" i="6"/>
  <c r="W174" i="6"/>
  <c r="R173" i="6"/>
  <c r="Y173" i="6"/>
  <c r="Q173" i="6"/>
  <c r="X173" i="6"/>
  <c r="P173" i="6"/>
  <c r="W173" i="6"/>
  <c r="K173" i="6"/>
  <c r="S173" i="6"/>
  <c r="Z173" i="6"/>
  <c r="R172" i="6"/>
  <c r="Y172" i="6"/>
  <c r="Q172" i="6"/>
  <c r="X172" i="6"/>
  <c r="P172" i="6"/>
  <c r="W172" i="6"/>
  <c r="K172" i="6"/>
  <c r="S172" i="6"/>
  <c r="Z172" i="6"/>
  <c r="R171" i="6"/>
  <c r="Y171" i="6"/>
  <c r="Q171" i="6"/>
  <c r="X171" i="6"/>
  <c r="P171" i="6"/>
  <c r="W171" i="6"/>
  <c r="K171" i="6"/>
  <c r="S171" i="6"/>
  <c r="Z171" i="6"/>
  <c r="R170" i="6"/>
  <c r="Y170" i="6"/>
  <c r="Q170" i="6"/>
  <c r="X170" i="6"/>
  <c r="P170" i="6"/>
  <c r="W170" i="6"/>
  <c r="K170" i="6"/>
  <c r="S170" i="6"/>
  <c r="Z170" i="6"/>
  <c r="V166" i="6"/>
  <c r="AC166" i="6"/>
  <c r="U166" i="6"/>
  <c r="AB166" i="6"/>
  <c r="T166" i="6"/>
  <c r="AA166" i="6"/>
  <c r="S166" i="6"/>
  <c r="Z166" i="6"/>
  <c r="R166" i="6"/>
  <c r="Y166" i="6"/>
  <c r="Q166" i="6"/>
  <c r="X166" i="6"/>
  <c r="P166" i="6"/>
  <c r="W166" i="6"/>
  <c r="R165" i="6"/>
  <c r="Y165" i="6"/>
  <c r="Q165" i="6"/>
  <c r="X165" i="6"/>
  <c r="P165" i="6"/>
  <c r="W165" i="6"/>
  <c r="R164" i="6"/>
  <c r="Y164" i="6"/>
  <c r="Q164" i="6"/>
  <c r="X164" i="6"/>
  <c r="P164" i="6"/>
  <c r="W164" i="6"/>
  <c r="S163" i="6"/>
  <c r="Z163" i="6"/>
  <c r="R163" i="6"/>
  <c r="Y163" i="6"/>
  <c r="Q163" i="6"/>
  <c r="X163" i="6"/>
  <c r="P163" i="6"/>
  <c r="W163" i="6"/>
  <c r="V156" i="6"/>
  <c r="AC156" i="6"/>
  <c r="U156" i="6"/>
  <c r="AB156" i="6"/>
  <c r="T156" i="6"/>
  <c r="AA156" i="6"/>
  <c r="S156" i="6"/>
  <c r="Z156" i="6"/>
  <c r="R156" i="6"/>
  <c r="Y156" i="6"/>
  <c r="Q156" i="6"/>
  <c r="X156" i="6"/>
  <c r="P156" i="6"/>
  <c r="W156" i="6"/>
  <c r="R155" i="6"/>
  <c r="Y155" i="6"/>
  <c r="Q155" i="6"/>
  <c r="X155" i="6"/>
  <c r="P155" i="6"/>
  <c r="W155" i="6"/>
  <c r="K155" i="6"/>
  <c r="S155" i="6"/>
  <c r="Z155" i="6"/>
  <c r="R154" i="6"/>
  <c r="Y154" i="6"/>
  <c r="Q154" i="6"/>
  <c r="X154" i="6"/>
  <c r="P154" i="6"/>
  <c r="W154" i="6"/>
  <c r="K154" i="6"/>
  <c r="S154" i="6"/>
  <c r="Z154" i="6"/>
  <c r="R153" i="6"/>
  <c r="Y153" i="6"/>
  <c r="Q153" i="6"/>
  <c r="X153" i="6"/>
  <c r="P153" i="6"/>
  <c r="W153" i="6"/>
  <c r="K153" i="6"/>
  <c r="S153" i="6"/>
  <c r="Z153" i="6"/>
  <c r="R152" i="6"/>
  <c r="Y152" i="6"/>
  <c r="Q152" i="6"/>
  <c r="X152" i="6"/>
  <c r="P152" i="6"/>
  <c r="W152" i="6"/>
  <c r="K152" i="6"/>
  <c r="S152" i="6"/>
  <c r="Z152" i="6"/>
  <c r="R151" i="6"/>
  <c r="Y151" i="6"/>
  <c r="Q151" i="6"/>
  <c r="X151" i="6"/>
  <c r="P151" i="6"/>
  <c r="W151" i="6"/>
  <c r="K151" i="6"/>
  <c r="S151" i="6"/>
  <c r="Z151" i="6"/>
  <c r="R150" i="6"/>
  <c r="Y150" i="6"/>
  <c r="Q150" i="6"/>
  <c r="X150" i="6"/>
  <c r="P150" i="6"/>
  <c r="W150" i="6"/>
  <c r="K150" i="6"/>
  <c r="S150" i="6"/>
  <c r="Z150" i="6"/>
  <c r="R149" i="6"/>
  <c r="Y149" i="6"/>
  <c r="Q149" i="6"/>
  <c r="X149" i="6"/>
  <c r="P149" i="6"/>
  <c r="W149" i="6"/>
  <c r="K149" i="6"/>
  <c r="S149" i="6"/>
  <c r="Z149" i="6"/>
  <c r="R148" i="6"/>
  <c r="Y148" i="6"/>
  <c r="Q148" i="6"/>
  <c r="X148" i="6"/>
  <c r="P148" i="6"/>
  <c r="W148" i="6"/>
  <c r="K148" i="6"/>
  <c r="L148" i="6"/>
  <c r="M148" i="6"/>
  <c r="R147" i="6"/>
  <c r="Y147" i="6"/>
  <c r="Q147" i="6"/>
  <c r="X147" i="6"/>
  <c r="P147" i="6"/>
  <c r="W147" i="6"/>
  <c r="K147" i="6"/>
  <c r="L147" i="6"/>
  <c r="V145" i="6"/>
  <c r="AC145" i="6"/>
  <c r="U145" i="6"/>
  <c r="AB145" i="6"/>
  <c r="T145" i="6"/>
  <c r="AA145" i="6"/>
  <c r="S145" i="6"/>
  <c r="Z145" i="6"/>
  <c r="R145" i="6"/>
  <c r="Y145" i="6"/>
  <c r="Q145" i="6"/>
  <c r="X145" i="6"/>
  <c r="P145" i="6"/>
  <c r="W145" i="6"/>
  <c r="S144" i="6"/>
  <c r="Z144" i="6"/>
  <c r="R144" i="6"/>
  <c r="Y144" i="6"/>
  <c r="Q144" i="6"/>
  <c r="X144" i="6"/>
  <c r="P144" i="6"/>
  <c r="W144" i="6"/>
  <c r="S143" i="6"/>
  <c r="Z143" i="6"/>
  <c r="R143" i="6"/>
  <c r="Y143" i="6"/>
  <c r="Q143" i="6"/>
  <c r="X143" i="6"/>
  <c r="P143" i="6"/>
  <c r="W143" i="6"/>
  <c r="R142" i="6"/>
  <c r="Y142" i="6"/>
  <c r="Q142" i="6"/>
  <c r="X142" i="6"/>
  <c r="P142" i="6"/>
  <c r="W142" i="6"/>
  <c r="S141" i="6"/>
  <c r="Z141" i="6"/>
  <c r="R141" i="6"/>
  <c r="Y141" i="6"/>
  <c r="Q141" i="6"/>
  <c r="X141" i="6"/>
  <c r="P141" i="6"/>
  <c r="W141" i="6"/>
  <c r="S140" i="6"/>
  <c r="Z140" i="6"/>
  <c r="R140" i="6"/>
  <c r="Y140" i="6"/>
  <c r="Q140" i="6"/>
  <c r="X140" i="6"/>
  <c r="P140" i="6"/>
  <c r="W140" i="6"/>
  <c r="V138" i="6"/>
  <c r="AC138" i="6"/>
  <c r="U138" i="6"/>
  <c r="AB138" i="6"/>
  <c r="T138" i="6"/>
  <c r="AA138" i="6"/>
  <c r="S138" i="6"/>
  <c r="Z138" i="6"/>
  <c r="R138" i="6"/>
  <c r="Y138" i="6"/>
  <c r="Q138" i="6"/>
  <c r="X138" i="6"/>
  <c r="P138" i="6"/>
  <c r="W138" i="6"/>
  <c r="U137" i="6"/>
  <c r="AB137" i="6"/>
  <c r="S137" i="6"/>
  <c r="Z137" i="6"/>
  <c r="R137" i="6"/>
  <c r="Y137" i="6"/>
  <c r="Q137" i="6"/>
  <c r="X137" i="6"/>
  <c r="P137" i="6"/>
  <c r="W137" i="6"/>
  <c r="V137" i="6"/>
  <c r="AC137" i="6"/>
  <c r="T137" i="6"/>
  <c r="AA137" i="6"/>
  <c r="S136" i="6"/>
  <c r="Z136" i="6"/>
  <c r="R136" i="6"/>
  <c r="Y136" i="6"/>
  <c r="Q136" i="6"/>
  <c r="X136" i="6"/>
  <c r="P136" i="6"/>
  <c r="W136" i="6"/>
  <c r="S135" i="6"/>
  <c r="Z135" i="6"/>
  <c r="R135" i="6"/>
  <c r="Y135" i="6"/>
  <c r="Q135" i="6"/>
  <c r="X135" i="6"/>
  <c r="P135" i="6"/>
  <c r="W135" i="6"/>
  <c r="T135" i="6"/>
  <c r="AA135" i="6"/>
  <c r="R134" i="6"/>
  <c r="Y134" i="6"/>
  <c r="Q134" i="6"/>
  <c r="X134" i="6"/>
  <c r="P134" i="6"/>
  <c r="W134" i="6"/>
  <c r="S134" i="6"/>
  <c r="Z134" i="6"/>
  <c r="U133" i="6"/>
  <c r="AB133" i="6"/>
  <c r="S133" i="6"/>
  <c r="Z133" i="6"/>
  <c r="R133" i="6"/>
  <c r="Y133" i="6"/>
  <c r="Q133" i="6"/>
  <c r="X133" i="6"/>
  <c r="P133" i="6"/>
  <c r="W133" i="6"/>
  <c r="V133" i="6"/>
  <c r="AC133" i="6"/>
  <c r="T133" i="6"/>
  <c r="AA133" i="6"/>
  <c r="T132" i="6"/>
  <c r="AA132" i="6"/>
  <c r="S132" i="6"/>
  <c r="Z132" i="6"/>
  <c r="R132" i="6"/>
  <c r="Y132" i="6"/>
  <c r="Q132" i="6"/>
  <c r="X132" i="6"/>
  <c r="P132" i="6"/>
  <c r="W132" i="6"/>
  <c r="V132" i="6"/>
  <c r="AC132" i="6"/>
  <c r="U132" i="6"/>
  <c r="AB132" i="6"/>
  <c r="V131" i="6"/>
  <c r="AC131" i="6"/>
  <c r="U131" i="6"/>
  <c r="AB131" i="6"/>
  <c r="S131" i="6"/>
  <c r="Z131" i="6"/>
  <c r="R131" i="6"/>
  <c r="Y131" i="6"/>
  <c r="Q131" i="6"/>
  <c r="X131" i="6"/>
  <c r="P131" i="6"/>
  <c r="W131" i="6"/>
  <c r="T131" i="6"/>
  <c r="AA131" i="6"/>
  <c r="U130" i="6"/>
  <c r="AB130" i="6"/>
  <c r="R130" i="6"/>
  <c r="Y130" i="6"/>
  <c r="Q130" i="6"/>
  <c r="X130" i="6"/>
  <c r="P130" i="6"/>
  <c r="W130" i="6"/>
  <c r="V130" i="6"/>
  <c r="AC130" i="6"/>
  <c r="S130" i="6"/>
  <c r="Z130" i="6"/>
  <c r="U129" i="6"/>
  <c r="AB129" i="6"/>
  <c r="S129" i="6"/>
  <c r="Z129" i="6"/>
  <c r="R129" i="6"/>
  <c r="Y129" i="6"/>
  <c r="Q129" i="6"/>
  <c r="X129" i="6"/>
  <c r="P129" i="6"/>
  <c r="W129" i="6"/>
  <c r="V129" i="6"/>
  <c r="AC129" i="6"/>
  <c r="T129" i="6"/>
  <c r="AA129" i="6"/>
  <c r="R128" i="6"/>
  <c r="Y128" i="6"/>
  <c r="Q128" i="6"/>
  <c r="X128" i="6"/>
  <c r="P128" i="6"/>
  <c r="W128" i="6"/>
  <c r="R127" i="6"/>
  <c r="Y127" i="6"/>
  <c r="Q127" i="6"/>
  <c r="X127" i="6"/>
  <c r="P127" i="6"/>
  <c r="W127" i="6"/>
  <c r="T127" i="6"/>
  <c r="AA127" i="6"/>
  <c r="S127" i="6"/>
  <c r="Z127" i="6"/>
  <c r="R126" i="6"/>
  <c r="Y126" i="6"/>
  <c r="Q126" i="6"/>
  <c r="X126" i="6"/>
  <c r="P126" i="6"/>
  <c r="W126" i="6"/>
  <c r="R125" i="6"/>
  <c r="Y125" i="6"/>
  <c r="Q125" i="6"/>
  <c r="X125" i="6"/>
  <c r="P125" i="6"/>
  <c r="W125" i="6"/>
  <c r="T125" i="6"/>
  <c r="AA125" i="6"/>
  <c r="S125" i="6"/>
  <c r="Z125" i="6"/>
  <c r="R124" i="6"/>
  <c r="Y124" i="6"/>
  <c r="Q124" i="6"/>
  <c r="X124" i="6"/>
  <c r="P124" i="6"/>
  <c r="W124" i="6"/>
  <c r="R123" i="6"/>
  <c r="Y123" i="6"/>
  <c r="Q123" i="6"/>
  <c r="X123" i="6"/>
  <c r="P123" i="6"/>
  <c r="W123" i="6"/>
  <c r="T123" i="6"/>
  <c r="AA123" i="6"/>
  <c r="S123" i="6"/>
  <c r="Z123" i="6"/>
  <c r="R122" i="6"/>
  <c r="Y122" i="6"/>
  <c r="Q122" i="6"/>
  <c r="X122" i="6"/>
  <c r="P122" i="6"/>
  <c r="W122" i="6"/>
  <c r="R121" i="6"/>
  <c r="Y121" i="6"/>
  <c r="Q121" i="6"/>
  <c r="X121" i="6"/>
  <c r="P121" i="6"/>
  <c r="W121" i="6"/>
  <c r="T121" i="6"/>
  <c r="AA121" i="6"/>
  <c r="S121" i="6"/>
  <c r="Z121" i="6"/>
  <c r="R120" i="6"/>
  <c r="Y120" i="6"/>
  <c r="Q120" i="6"/>
  <c r="X120" i="6"/>
  <c r="P120" i="6"/>
  <c r="W120" i="6"/>
  <c r="V118" i="6"/>
  <c r="AC118" i="6"/>
  <c r="U118" i="6"/>
  <c r="AB118" i="6"/>
  <c r="T118" i="6"/>
  <c r="AA118" i="6"/>
  <c r="S118" i="6"/>
  <c r="Z118" i="6"/>
  <c r="R118" i="6"/>
  <c r="Y118" i="6"/>
  <c r="Q118" i="6"/>
  <c r="X118" i="6"/>
  <c r="P118" i="6"/>
  <c r="W118" i="6"/>
  <c r="R117" i="6"/>
  <c r="Y117" i="6"/>
  <c r="Q117" i="6"/>
  <c r="X117" i="6"/>
  <c r="P117" i="6"/>
  <c r="W117" i="6"/>
  <c r="T116" i="6"/>
  <c r="AA116" i="6"/>
  <c r="S116" i="6"/>
  <c r="Z116" i="6"/>
  <c r="R116" i="6"/>
  <c r="Y116" i="6"/>
  <c r="Q116" i="6"/>
  <c r="X116" i="6"/>
  <c r="P116" i="6"/>
  <c r="W116" i="6"/>
  <c r="V116" i="6"/>
  <c r="AC116" i="6"/>
  <c r="U116" i="6"/>
  <c r="AB116" i="6"/>
  <c r="S115" i="6"/>
  <c r="Z115" i="6"/>
  <c r="R115" i="6"/>
  <c r="Y115" i="6"/>
  <c r="Q115" i="6"/>
  <c r="X115" i="6"/>
  <c r="P115" i="6"/>
  <c r="W115" i="6"/>
  <c r="V115" i="6"/>
  <c r="AC115" i="6"/>
  <c r="T115" i="6"/>
  <c r="AA115" i="6"/>
  <c r="R114" i="6"/>
  <c r="Y114" i="6"/>
  <c r="Q114" i="6"/>
  <c r="X114" i="6"/>
  <c r="P114" i="6"/>
  <c r="W114" i="6"/>
  <c r="V114" i="6"/>
  <c r="AC114" i="6"/>
  <c r="S114" i="6"/>
  <c r="Z114" i="6"/>
  <c r="S113" i="6"/>
  <c r="Z113" i="6"/>
  <c r="R113" i="6"/>
  <c r="Y113" i="6"/>
  <c r="Q113" i="6"/>
  <c r="X113" i="6"/>
  <c r="P113" i="6"/>
  <c r="W113" i="6"/>
  <c r="U113" i="6"/>
  <c r="AB113" i="6"/>
  <c r="T113" i="6"/>
  <c r="AA113" i="6"/>
  <c r="T112" i="6"/>
  <c r="AA112" i="6"/>
  <c r="S112" i="6"/>
  <c r="Z112" i="6"/>
  <c r="R112" i="6"/>
  <c r="Y112" i="6"/>
  <c r="Q112" i="6"/>
  <c r="X112" i="6"/>
  <c r="P112" i="6"/>
  <c r="W112" i="6"/>
  <c r="U112" i="6"/>
  <c r="AB112" i="6"/>
  <c r="S111" i="6"/>
  <c r="Z111" i="6"/>
  <c r="R111" i="6"/>
  <c r="Y111" i="6"/>
  <c r="Q111" i="6"/>
  <c r="X111" i="6"/>
  <c r="P111" i="6"/>
  <c r="W111" i="6"/>
  <c r="T111" i="6"/>
  <c r="AA111" i="6"/>
  <c r="R110" i="6"/>
  <c r="Y110" i="6"/>
  <c r="Q110" i="6"/>
  <c r="X110" i="6"/>
  <c r="P110" i="6"/>
  <c r="W110" i="6"/>
  <c r="S110" i="6"/>
  <c r="Z110" i="6"/>
  <c r="U109" i="6"/>
  <c r="AB109" i="6"/>
  <c r="S109" i="6"/>
  <c r="Z109" i="6"/>
  <c r="R109" i="6"/>
  <c r="Y109" i="6"/>
  <c r="Q109" i="6"/>
  <c r="X109" i="6"/>
  <c r="P109" i="6"/>
  <c r="W109" i="6"/>
  <c r="V109" i="6"/>
  <c r="AC109" i="6"/>
  <c r="T109" i="6"/>
  <c r="AA109" i="6"/>
  <c r="S108" i="6"/>
  <c r="Z108" i="6"/>
  <c r="R108" i="6"/>
  <c r="Y108" i="6"/>
  <c r="Q108" i="6"/>
  <c r="X108" i="6"/>
  <c r="P108" i="6"/>
  <c r="W108" i="6"/>
  <c r="U108" i="6"/>
  <c r="AB108" i="6"/>
  <c r="S107" i="6"/>
  <c r="Z107" i="6"/>
  <c r="R107" i="6"/>
  <c r="Y107" i="6"/>
  <c r="Q107" i="6"/>
  <c r="X107" i="6"/>
  <c r="P107" i="6"/>
  <c r="W107" i="6"/>
  <c r="V107" i="6"/>
  <c r="AC107" i="6"/>
  <c r="T107" i="6"/>
  <c r="AA107" i="6"/>
  <c r="R106" i="6"/>
  <c r="Y106" i="6"/>
  <c r="Q106" i="6"/>
  <c r="X106" i="6"/>
  <c r="P106" i="6"/>
  <c r="W106" i="6"/>
  <c r="V106" i="6"/>
  <c r="AC106" i="6"/>
  <c r="S106" i="6"/>
  <c r="Z106" i="6"/>
  <c r="S105" i="6"/>
  <c r="Z105" i="6"/>
  <c r="R105" i="6"/>
  <c r="Y105" i="6"/>
  <c r="Q105" i="6"/>
  <c r="X105" i="6"/>
  <c r="P105" i="6"/>
  <c r="W105" i="6"/>
  <c r="U105" i="6"/>
  <c r="AB105" i="6"/>
  <c r="T105" i="6"/>
  <c r="AA105" i="6"/>
  <c r="T104" i="6"/>
  <c r="AA104" i="6"/>
  <c r="S104" i="6"/>
  <c r="Z104" i="6"/>
  <c r="R104" i="6"/>
  <c r="Y104" i="6"/>
  <c r="Q104" i="6"/>
  <c r="X104" i="6"/>
  <c r="P104" i="6"/>
  <c r="W104" i="6"/>
  <c r="U104" i="6"/>
  <c r="AB104" i="6"/>
  <c r="S103" i="6"/>
  <c r="Z103" i="6"/>
  <c r="R103" i="6"/>
  <c r="Y103" i="6"/>
  <c r="Q103" i="6"/>
  <c r="X103" i="6"/>
  <c r="P103" i="6"/>
  <c r="W103" i="6"/>
  <c r="T103" i="6"/>
  <c r="AA103" i="6"/>
  <c r="R102" i="6"/>
  <c r="Y102" i="6"/>
  <c r="Q102" i="6"/>
  <c r="X102" i="6"/>
  <c r="P102" i="6"/>
  <c r="W102" i="6"/>
  <c r="S102" i="6"/>
  <c r="Z102" i="6"/>
  <c r="U101" i="6"/>
  <c r="AB101" i="6"/>
  <c r="S101" i="6"/>
  <c r="Z101" i="6"/>
  <c r="R101" i="6"/>
  <c r="Y101" i="6"/>
  <c r="Q101" i="6"/>
  <c r="X101" i="6"/>
  <c r="P101" i="6"/>
  <c r="W101" i="6"/>
  <c r="V101" i="6"/>
  <c r="AC101" i="6"/>
  <c r="T101" i="6"/>
  <c r="AA101" i="6"/>
  <c r="S100" i="6"/>
  <c r="Z100" i="6"/>
  <c r="R100" i="6"/>
  <c r="Y100" i="6"/>
  <c r="Q100" i="6"/>
  <c r="X100" i="6"/>
  <c r="P100" i="6"/>
  <c r="W100" i="6"/>
  <c r="U100" i="6"/>
  <c r="AB100" i="6"/>
  <c r="S99" i="6"/>
  <c r="Z99" i="6"/>
  <c r="R99" i="6"/>
  <c r="Y99" i="6"/>
  <c r="Q99" i="6"/>
  <c r="X99" i="6"/>
  <c r="P99" i="6"/>
  <c r="W99" i="6"/>
  <c r="V99" i="6"/>
  <c r="AC99" i="6"/>
  <c r="T99" i="6"/>
  <c r="AA99" i="6"/>
  <c r="R98" i="6"/>
  <c r="Y98" i="6"/>
  <c r="Q98" i="6"/>
  <c r="X98" i="6"/>
  <c r="P98" i="6"/>
  <c r="W98" i="6"/>
  <c r="V98" i="6"/>
  <c r="AC98" i="6"/>
  <c r="S98" i="6"/>
  <c r="Z98" i="6"/>
  <c r="S97" i="6"/>
  <c r="Z97" i="6"/>
  <c r="R97" i="6"/>
  <c r="Y97" i="6"/>
  <c r="Q97" i="6"/>
  <c r="X97" i="6"/>
  <c r="P97" i="6"/>
  <c r="W97" i="6"/>
  <c r="U97" i="6"/>
  <c r="AB97" i="6"/>
  <c r="T97" i="6"/>
  <c r="AA97" i="6"/>
  <c r="T96" i="6"/>
  <c r="AA96" i="6"/>
  <c r="S96" i="6"/>
  <c r="Z96" i="6"/>
  <c r="R96" i="6"/>
  <c r="Y96" i="6"/>
  <c r="Q96" i="6"/>
  <c r="X96" i="6"/>
  <c r="P96" i="6"/>
  <c r="W96" i="6"/>
  <c r="U96" i="6"/>
  <c r="AB96" i="6"/>
  <c r="S95" i="6"/>
  <c r="Z95" i="6"/>
  <c r="R95" i="6"/>
  <c r="Y95" i="6"/>
  <c r="Q95" i="6"/>
  <c r="X95" i="6"/>
  <c r="P95" i="6"/>
  <c r="W95" i="6"/>
  <c r="T95" i="6"/>
  <c r="AA95" i="6"/>
  <c r="R94" i="6"/>
  <c r="Y94" i="6"/>
  <c r="Q94" i="6"/>
  <c r="X94" i="6"/>
  <c r="P94" i="6"/>
  <c r="W94" i="6"/>
  <c r="S94" i="6"/>
  <c r="Z94" i="6"/>
  <c r="U93" i="6"/>
  <c r="AB93" i="6"/>
  <c r="S93" i="6"/>
  <c r="Z93" i="6"/>
  <c r="R93" i="6"/>
  <c r="Y93" i="6"/>
  <c r="Q93" i="6"/>
  <c r="X93" i="6"/>
  <c r="P93" i="6"/>
  <c r="W93" i="6"/>
  <c r="V93" i="6"/>
  <c r="AC93" i="6"/>
  <c r="T93" i="6"/>
  <c r="AA93" i="6"/>
  <c r="S92" i="6"/>
  <c r="Z92" i="6"/>
  <c r="R92" i="6"/>
  <c r="Y92" i="6"/>
  <c r="Q92" i="6"/>
  <c r="X92" i="6"/>
  <c r="P92" i="6"/>
  <c r="W92" i="6"/>
  <c r="U92" i="6"/>
  <c r="AB92" i="6"/>
  <c r="S91" i="6"/>
  <c r="Z91" i="6"/>
  <c r="R91" i="6"/>
  <c r="Y91" i="6"/>
  <c r="Q91" i="6"/>
  <c r="X91" i="6"/>
  <c r="P91" i="6"/>
  <c r="W91" i="6"/>
  <c r="V91" i="6"/>
  <c r="AC91" i="6"/>
  <c r="T91" i="6"/>
  <c r="AA91" i="6"/>
  <c r="R90" i="6"/>
  <c r="Y90" i="6"/>
  <c r="Q90" i="6"/>
  <c r="X90" i="6"/>
  <c r="P90" i="6"/>
  <c r="W90" i="6"/>
  <c r="V88" i="6"/>
  <c r="AC88" i="6"/>
  <c r="U88" i="6"/>
  <c r="AB88" i="6"/>
  <c r="T88" i="6"/>
  <c r="AA88" i="6"/>
  <c r="S88" i="6"/>
  <c r="Z88" i="6"/>
  <c r="R88" i="6"/>
  <c r="Y88" i="6"/>
  <c r="Q88" i="6"/>
  <c r="X88" i="6"/>
  <c r="P88" i="6"/>
  <c r="W88" i="6"/>
  <c r="R87" i="6"/>
  <c r="Y87" i="6"/>
  <c r="Q87" i="6"/>
  <c r="X87" i="6"/>
  <c r="P87" i="6"/>
  <c r="W87" i="6"/>
  <c r="R86" i="6"/>
  <c r="Y86" i="6"/>
  <c r="Q86" i="6"/>
  <c r="X86" i="6"/>
  <c r="P86" i="6"/>
  <c r="W86" i="6"/>
  <c r="S86" i="6"/>
  <c r="Z86" i="6"/>
  <c r="S85" i="6"/>
  <c r="Z85" i="6"/>
  <c r="R85" i="6"/>
  <c r="Y85" i="6"/>
  <c r="Q85" i="6"/>
  <c r="X85" i="6"/>
  <c r="P85" i="6"/>
  <c r="W85" i="6"/>
  <c r="U85" i="6"/>
  <c r="AB85" i="6"/>
  <c r="T85" i="6"/>
  <c r="AA85" i="6"/>
  <c r="R84" i="6"/>
  <c r="Y84" i="6"/>
  <c r="Q84" i="6"/>
  <c r="X84" i="6"/>
  <c r="P84" i="6"/>
  <c r="W84" i="6"/>
  <c r="R83" i="6"/>
  <c r="Y83" i="6"/>
  <c r="Q83" i="6"/>
  <c r="X83" i="6"/>
  <c r="P83" i="6"/>
  <c r="W83" i="6"/>
  <c r="S81" i="6"/>
  <c r="Z81" i="6"/>
  <c r="R81" i="6"/>
  <c r="Y81" i="6"/>
  <c r="Q81" i="6"/>
  <c r="X81" i="6"/>
  <c r="P81" i="6"/>
  <c r="W81" i="6"/>
  <c r="R80" i="6"/>
  <c r="Y80" i="6"/>
  <c r="Q80" i="6"/>
  <c r="X80" i="6"/>
  <c r="P80" i="6"/>
  <c r="W80" i="6"/>
  <c r="R79" i="6"/>
  <c r="Y79" i="6"/>
  <c r="Q79" i="6"/>
  <c r="X79" i="6"/>
  <c r="P79" i="6"/>
  <c r="W79" i="6"/>
  <c r="R78" i="6"/>
  <c r="Y78" i="6"/>
  <c r="Q78" i="6"/>
  <c r="X78" i="6"/>
  <c r="P78" i="6"/>
  <c r="W78" i="6"/>
  <c r="S78" i="6"/>
  <c r="Z78" i="6"/>
  <c r="S77" i="6"/>
  <c r="Z77" i="6"/>
  <c r="R77" i="6"/>
  <c r="Y77" i="6"/>
  <c r="Q77" i="6"/>
  <c r="X77" i="6"/>
  <c r="P77" i="6"/>
  <c r="W77" i="6"/>
  <c r="R76" i="6"/>
  <c r="Y76" i="6"/>
  <c r="Q76" i="6"/>
  <c r="X76" i="6"/>
  <c r="P76" i="6"/>
  <c r="W76" i="6"/>
  <c r="R73" i="6"/>
  <c r="Y73" i="6"/>
  <c r="Q73" i="6"/>
  <c r="X73" i="6"/>
  <c r="P73" i="6"/>
  <c r="W73" i="6"/>
  <c r="R72" i="6"/>
  <c r="Y72" i="6"/>
  <c r="Q72" i="6"/>
  <c r="X72" i="6"/>
  <c r="P72" i="6"/>
  <c r="W72" i="6"/>
  <c r="R71" i="6"/>
  <c r="Y71" i="6"/>
  <c r="Q71" i="6"/>
  <c r="X71" i="6"/>
  <c r="P71" i="6"/>
  <c r="W71" i="6"/>
  <c r="R70" i="6"/>
  <c r="Y70" i="6"/>
  <c r="Q70" i="6"/>
  <c r="X70" i="6"/>
  <c r="P70" i="6"/>
  <c r="W70" i="6"/>
  <c r="R69" i="6"/>
  <c r="Y69" i="6"/>
  <c r="Q69" i="6"/>
  <c r="X69" i="6"/>
  <c r="P69" i="6"/>
  <c r="W69" i="6"/>
  <c r="R68" i="6"/>
  <c r="Y68" i="6"/>
  <c r="Q68" i="6"/>
  <c r="X68" i="6"/>
  <c r="P68" i="6"/>
  <c r="W68" i="6"/>
  <c r="R67" i="6"/>
  <c r="Y67" i="6"/>
  <c r="Q67" i="6"/>
  <c r="X67" i="6"/>
  <c r="P67" i="6"/>
  <c r="W67" i="6"/>
  <c r="R66" i="6"/>
  <c r="Y66" i="6"/>
  <c r="Q66" i="6"/>
  <c r="X66" i="6"/>
  <c r="P66" i="6"/>
  <c r="W66" i="6"/>
  <c r="R65" i="6"/>
  <c r="Y65" i="6"/>
  <c r="Q65" i="6"/>
  <c r="X65" i="6"/>
  <c r="P65" i="6"/>
  <c r="W65" i="6"/>
  <c r="R64" i="6"/>
  <c r="Y64" i="6"/>
  <c r="Q64" i="6"/>
  <c r="X64" i="6"/>
  <c r="P64" i="6"/>
  <c r="W64" i="6"/>
  <c r="R63" i="6"/>
  <c r="Y63" i="6"/>
  <c r="Q63" i="6"/>
  <c r="X63" i="6"/>
  <c r="P63" i="6"/>
  <c r="W63" i="6"/>
  <c r="R62" i="6"/>
  <c r="Y62" i="6"/>
  <c r="Q62" i="6"/>
  <c r="X62" i="6"/>
  <c r="P62" i="6"/>
  <c r="W62" i="6"/>
  <c r="V48" i="6"/>
  <c r="AC48" i="6"/>
  <c r="U48" i="6"/>
  <c r="AB48" i="6"/>
  <c r="T48" i="6"/>
  <c r="AA48" i="6"/>
  <c r="S48" i="6"/>
  <c r="Z48" i="6"/>
  <c r="R48" i="6"/>
  <c r="Y48" i="6"/>
  <c r="Q48" i="6"/>
  <c r="X48" i="6"/>
  <c r="P48" i="6"/>
  <c r="W48" i="6"/>
  <c r="R47" i="6"/>
  <c r="Y47" i="6"/>
  <c r="Q47" i="6"/>
  <c r="X47" i="6"/>
  <c r="P47" i="6"/>
  <c r="W47" i="6"/>
  <c r="K47" i="6"/>
  <c r="R46" i="6"/>
  <c r="Y46" i="6"/>
  <c r="Q46" i="6"/>
  <c r="X46" i="6"/>
  <c r="P46" i="6"/>
  <c r="W46" i="6"/>
  <c r="K46" i="6"/>
  <c r="L46" i="6"/>
  <c r="M46" i="6"/>
  <c r="N46" i="6"/>
  <c r="V46" i="6"/>
  <c r="AC46" i="6"/>
  <c r="R45" i="6"/>
  <c r="Y45" i="6"/>
  <c r="Q45" i="6"/>
  <c r="X45" i="6"/>
  <c r="P45" i="6"/>
  <c r="W45" i="6"/>
  <c r="K45" i="6"/>
  <c r="S45" i="6"/>
  <c r="Z45" i="6"/>
  <c r="R44" i="6"/>
  <c r="Y44" i="6"/>
  <c r="Q44" i="6"/>
  <c r="X44" i="6"/>
  <c r="P44" i="6"/>
  <c r="W44" i="6"/>
  <c r="K44" i="6"/>
  <c r="R43" i="6"/>
  <c r="Y43" i="6"/>
  <c r="Q43" i="6"/>
  <c r="X43" i="6"/>
  <c r="P43" i="6"/>
  <c r="W43" i="6"/>
  <c r="K43" i="6"/>
  <c r="R42" i="6"/>
  <c r="Y42" i="6"/>
  <c r="Q42" i="6"/>
  <c r="X42" i="6"/>
  <c r="P42" i="6"/>
  <c r="W42" i="6"/>
  <c r="K42" i="6"/>
  <c r="V40" i="6"/>
  <c r="AC40" i="6"/>
  <c r="U40" i="6"/>
  <c r="AB40" i="6"/>
  <c r="T40" i="6"/>
  <c r="AA40" i="6"/>
  <c r="S40" i="6"/>
  <c r="Z40" i="6"/>
  <c r="R40" i="6"/>
  <c r="Y40" i="6"/>
  <c r="Q40" i="6"/>
  <c r="X40" i="6"/>
  <c r="P40" i="6"/>
  <c r="W40" i="6"/>
  <c r="R39" i="6"/>
  <c r="Y39" i="6"/>
  <c r="Q39" i="6"/>
  <c r="X39" i="6"/>
  <c r="P39" i="6"/>
  <c r="W39" i="6"/>
  <c r="K39" i="6"/>
  <c r="R38" i="6"/>
  <c r="Y38" i="6"/>
  <c r="Q38" i="6"/>
  <c r="X38" i="6"/>
  <c r="P38" i="6"/>
  <c r="W38" i="6"/>
  <c r="K38" i="6"/>
  <c r="R37" i="6"/>
  <c r="Y37" i="6"/>
  <c r="Q37" i="6"/>
  <c r="X37" i="6"/>
  <c r="P37" i="6"/>
  <c r="W37" i="6"/>
  <c r="K37" i="6"/>
  <c r="S37" i="6"/>
  <c r="Z37" i="6"/>
  <c r="V35" i="6"/>
  <c r="AC35" i="6"/>
  <c r="U35" i="6"/>
  <c r="AB35" i="6"/>
  <c r="T35" i="6"/>
  <c r="AA35" i="6"/>
  <c r="S35" i="6"/>
  <c r="Z35" i="6"/>
  <c r="R35" i="6"/>
  <c r="Y35" i="6"/>
  <c r="Q35" i="6"/>
  <c r="X35" i="6"/>
  <c r="P35" i="6"/>
  <c r="W35" i="6"/>
  <c r="R34" i="6"/>
  <c r="Y34" i="6"/>
  <c r="Q34" i="6"/>
  <c r="X34" i="6"/>
  <c r="P34" i="6"/>
  <c r="W34" i="6"/>
  <c r="K34" i="6"/>
  <c r="R33" i="6"/>
  <c r="Y33" i="6"/>
  <c r="Q33" i="6"/>
  <c r="X33" i="6"/>
  <c r="P33" i="6"/>
  <c r="W33" i="6"/>
  <c r="K33" i="6"/>
  <c r="R32" i="6"/>
  <c r="Y32" i="6"/>
  <c r="Q32" i="6"/>
  <c r="X32" i="6"/>
  <c r="P32" i="6"/>
  <c r="W32" i="6"/>
  <c r="K32" i="6"/>
  <c r="S32" i="6"/>
  <c r="Z32" i="6"/>
  <c r="R31" i="6"/>
  <c r="Y31" i="6"/>
  <c r="Q31" i="6"/>
  <c r="X31" i="6"/>
  <c r="P31" i="6"/>
  <c r="W31" i="6"/>
  <c r="K31" i="6"/>
  <c r="L31" i="6"/>
  <c r="R30" i="6"/>
  <c r="Y30" i="6"/>
  <c r="Q30" i="6"/>
  <c r="X30" i="6"/>
  <c r="P30" i="6"/>
  <c r="W30" i="6"/>
  <c r="K30" i="6"/>
  <c r="R29" i="6"/>
  <c r="Y29" i="6"/>
  <c r="Q29" i="6"/>
  <c r="X29" i="6"/>
  <c r="P29" i="6"/>
  <c r="W29" i="6"/>
  <c r="K29" i="6"/>
  <c r="R28" i="6"/>
  <c r="Y28" i="6"/>
  <c r="Q28" i="6"/>
  <c r="X28" i="6"/>
  <c r="P28" i="6"/>
  <c r="W28" i="6"/>
  <c r="K28" i="6"/>
  <c r="S28" i="6"/>
  <c r="Z28" i="6"/>
  <c r="R27" i="6"/>
  <c r="Y27" i="6"/>
  <c r="Q27" i="6"/>
  <c r="X27" i="6"/>
  <c r="P27" i="6"/>
  <c r="W27" i="6"/>
  <c r="K27" i="6"/>
  <c r="L27" i="6"/>
  <c r="R26" i="6"/>
  <c r="Y26" i="6"/>
  <c r="Q26" i="6"/>
  <c r="X26" i="6"/>
  <c r="P26" i="6"/>
  <c r="W26" i="6"/>
  <c r="K26" i="6"/>
  <c r="R25" i="6"/>
  <c r="Y25" i="6"/>
  <c r="Q25" i="6"/>
  <c r="X25" i="6"/>
  <c r="P25" i="6"/>
  <c r="W25" i="6"/>
  <c r="K25" i="6"/>
  <c r="V23" i="6"/>
  <c r="AC23" i="6"/>
  <c r="U23" i="6"/>
  <c r="AB23" i="6"/>
  <c r="T23" i="6"/>
  <c r="AA23" i="6"/>
  <c r="S23" i="6"/>
  <c r="Z23" i="6"/>
  <c r="R23" i="6"/>
  <c r="Y23" i="6"/>
  <c r="Q23" i="6"/>
  <c r="X23" i="6"/>
  <c r="P23" i="6"/>
  <c r="W23" i="6"/>
  <c r="R22" i="6"/>
  <c r="Y22" i="6"/>
  <c r="Q22" i="6"/>
  <c r="X22" i="6"/>
  <c r="P22" i="6"/>
  <c r="W22" i="6"/>
  <c r="K22" i="6"/>
  <c r="S22" i="6"/>
  <c r="Z22" i="6"/>
  <c r="R21" i="6"/>
  <c r="Y21" i="6"/>
  <c r="Q21" i="6"/>
  <c r="X21" i="6"/>
  <c r="P21" i="6"/>
  <c r="W21" i="6"/>
  <c r="K21" i="6"/>
  <c r="S21" i="6"/>
  <c r="Z21" i="6"/>
  <c r="R20" i="6"/>
  <c r="Y20" i="6"/>
  <c r="Q20" i="6"/>
  <c r="X20" i="6"/>
  <c r="P20" i="6"/>
  <c r="W20" i="6"/>
  <c r="K20" i="6"/>
  <c r="S20" i="6"/>
  <c r="Z20" i="6"/>
  <c r="R19" i="6"/>
  <c r="Y19" i="6"/>
  <c r="Q19" i="6"/>
  <c r="X19" i="6"/>
  <c r="P19" i="6"/>
  <c r="W19" i="6"/>
  <c r="K19" i="6"/>
  <c r="S19" i="6"/>
  <c r="Z19" i="6"/>
  <c r="R18" i="6"/>
  <c r="Y18" i="6"/>
  <c r="Q18" i="6"/>
  <c r="X18" i="6"/>
  <c r="P18" i="6"/>
  <c r="W18" i="6"/>
  <c r="K18" i="6"/>
  <c r="S18" i="6"/>
  <c r="Z18" i="6"/>
  <c r="R17" i="6"/>
  <c r="Y17" i="6"/>
  <c r="Q17" i="6"/>
  <c r="X17" i="6"/>
  <c r="P17" i="6"/>
  <c r="W17" i="6"/>
  <c r="K17" i="6"/>
  <c r="R16" i="6"/>
  <c r="Y16" i="6"/>
  <c r="Q16" i="6"/>
  <c r="X16" i="6"/>
  <c r="P16" i="6"/>
  <c r="W16" i="6"/>
  <c r="K16" i="6"/>
  <c r="R15" i="6"/>
  <c r="Y15" i="6"/>
  <c r="Q15" i="6"/>
  <c r="X15" i="6"/>
  <c r="P15" i="6"/>
  <c r="W15" i="6"/>
  <c r="K15" i="6"/>
  <c r="S15" i="6"/>
  <c r="Z15" i="6"/>
  <c r="R14" i="6"/>
  <c r="Y14" i="6"/>
  <c r="Q14" i="6"/>
  <c r="X14" i="6"/>
  <c r="P14" i="6"/>
  <c r="W14" i="6"/>
  <c r="K14" i="6"/>
  <c r="S14" i="6"/>
  <c r="Z14" i="6"/>
  <c r="R13" i="6"/>
  <c r="Y13" i="6"/>
  <c r="Q13" i="6"/>
  <c r="X13" i="6"/>
  <c r="P13" i="6"/>
  <c r="W13" i="6"/>
  <c r="K13" i="6"/>
  <c r="S13" i="6"/>
  <c r="Z13" i="6"/>
  <c r="R12" i="6"/>
  <c r="Y12" i="6"/>
  <c r="Q12" i="6"/>
  <c r="X12" i="6"/>
  <c r="P12" i="6"/>
  <c r="W12" i="6"/>
  <c r="K12" i="6"/>
  <c r="S12" i="6"/>
  <c r="Z12" i="6"/>
  <c r="R11" i="6"/>
  <c r="Y11" i="6"/>
  <c r="Q11" i="6"/>
  <c r="X11" i="6"/>
  <c r="P11" i="6"/>
  <c r="W11" i="6"/>
  <c r="K11" i="6"/>
  <c r="P11" i="3"/>
  <c r="W11" i="3"/>
  <c r="Q11" i="3"/>
  <c r="X11" i="3"/>
  <c r="R11" i="3"/>
  <c r="Y11" i="3"/>
  <c r="P12" i="3"/>
  <c r="W12" i="3"/>
  <c r="Q12" i="3"/>
  <c r="X12" i="3"/>
  <c r="R12" i="3"/>
  <c r="Y12" i="3"/>
  <c r="P13" i="3"/>
  <c r="W13" i="3"/>
  <c r="Q13" i="3"/>
  <c r="X13" i="3"/>
  <c r="R13" i="3"/>
  <c r="Y13" i="3"/>
  <c r="P14" i="3"/>
  <c r="W14" i="3"/>
  <c r="Q14" i="3"/>
  <c r="X14" i="3"/>
  <c r="R14" i="3"/>
  <c r="Y14" i="3"/>
  <c r="P15" i="3"/>
  <c r="W15" i="3"/>
  <c r="Q15" i="3"/>
  <c r="X15" i="3"/>
  <c r="R15" i="3"/>
  <c r="Y15" i="3"/>
  <c r="P16" i="3"/>
  <c r="W16" i="3"/>
  <c r="Q16" i="3"/>
  <c r="X16" i="3"/>
  <c r="R16" i="3"/>
  <c r="Y16" i="3"/>
  <c r="P17" i="3"/>
  <c r="W17" i="3"/>
  <c r="Q17" i="3"/>
  <c r="X17" i="3"/>
  <c r="R17" i="3"/>
  <c r="Y17" i="3"/>
  <c r="P18" i="3"/>
  <c r="W18" i="3"/>
  <c r="Q18" i="3"/>
  <c r="X18" i="3"/>
  <c r="R18" i="3"/>
  <c r="Y18" i="3"/>
  <c r="P19" i="3"/>
  <c r="W19" i="3"/>
  <c r="Q19" i="3"/>
  <c r="X19" i="3"/>
  <c r="R19" i="3"/>
  <c r="Y19" i="3"/>
  <c r="P20" i="3"/>
  <c r="W20" i="3"/>
  <c r="Q20" i="3"/>
  <c r="X20" i="3"/>
  <c r="R20" i="3"/>
  <c r="Y20" i="3"/>
  <c r="P21" i="3"/>
  <c r="W21" i="3"/>
  <c r="Q21" i="3"/>
  <c r="X21" i="3"/>
  <c r="R21" i="3"/>
  <c r="Y21" i="3"/>
  <c r="P22" i="3"/>
  <c r="W22" i="3"/>
  <c r="Q22" i="3"/>
  <c r="X22" i="3"/>
  <c r="R22" i="3"/>
  <c r="Y22" i="3"/>
  <c r="P23" i="3"/>
  <c r="W23" i="3"/>
  <c r="Q23" i="3"/>
  <c r="X23" i="3"/>
  <c r="R23" i="3"/>
  <c r="Y23" i="3"/>
  <c r="S23" i="3"/>
  <c r="Z23" i="3"/>
  <c r="T23" i="3"/>
  <c r="AA23" i="3"/>
  <c r="U23" i="3"/>
  <c r="AB23" i="3"/>
  <c r="V23" i="3"/>
  <c r="AC23" i="3"/>
  <c r="P24" i="3"/>
  <c r="W24" i="3"/>
  <c r="Q24" i="3"/>
  <c r="X24" i="3"/>
  <c r="R24" i="3"/>
  <c r="Y24" i="3"/>
  <c r="P25" i="3"/>
  <c r="W25" i="3"/>
  <c r="Q25" i="3"/>
  <c r="X25" i="3"/>
  <c r="R25" i="3"/>
  <c r="Y25" i="3"/>
  <c r="P26" i="3"/>
  <c r="W26" i="3"/>
  <c r="Q26" i="3"/>
  <c r="X26" i="3"/>
  <c r="R26" i="3"/>
  <c r="Y26" i="3"/>
  <c r="P27" i="3"/>
  <c r="W27" i="3"/>
  <c r="Q27" i="3"/>
  <c r="X27" i="3"/>
  <c r="R27" i="3"/>
  <c r="Y27" i="3"/>
  <c r="P28" i="3"/>
  <c r="W28" i="3"/>
  <c r="Q28" i="3"/>
  <c r="X28" i="3"/>
  <c r="R28" i="3"/>
  <c r="Y28" i="3"/>
  <c r="P29" i="3"/>
  <c r="W29" i="3"/>
  <c r="Q29" i="3"/>
  <c r="X29" i="3"/>
  <c r="R29" i="3"/>
  <c r="Y29" i="3"/>
  <c r="P30" i="3"/>
  <c r="W30" i="3"/>
  <c r="Q30" i="3"/>
  <c r="X30" i="3"/>
  <c r="R30" i="3"/>
  <c r="Y30" i="3"/>
  <c r="P31" i="3"/>
  <c r="W31" i="3"/>
  <c r="Q31" i="3"/>
  <c r="X31" i="3"/>
  <c r="R31" i="3"/>
  <c r="Y31" i="3"/>
  <c r="P32" i="3"/>
  <c r="W32" i="3"/>
  <c r="Q32" i="3"/>
  <c r="X32" i="3"/>
  <c r="R32" i="3"/>
  <c r="Y32" i="3"/>
  <c r="P33" i="3"/>
  <c r="W33" i="3"/>
  <c r="Q33" i="3"/>
  <c r="X33" i="3"/>
  <c r="R33" i="3"/>
  <c r="Y33" i="3"/>
  <c r="P34" i="3"/>
  <c r="W34" i="3"/>
  <c r="Q34" i="3"/>
  <c r="X34" i="3"/>
  <c r="R34" i="3"/>
  <c r="Y34" i="3"/>
  <c r="P35" i="3"/>
  <c r="W35" i="3"/>
  <c r="Q35" i="3"/>
  <c r="X35" i="3"/>
  <c r="R35" i="3"/>
  <c r="Y35" i="3"/>
  <c r="S35" i="3"/>
  <c r="Z35" i="3"/>
  <c r="T35" i="3"/>
  <c r="AA35" i="3"/>
  <c r="U35" i="3"/>
  <c r="AB35" i="3"/>
  <c r="V35" i="3"/>
  <c r="AC35" i="3"/>
  <c r="P36" i="3"/>
  <c r="W36" i="3"/>
  <c r="Q36" i="3"/>
  <c r="X36" i="3"/>
  <c r="R36" i="3"/>
  <c r="Y36" i="3"/>
  <c r="P37" i="3"/>
  <c r="W37" i="3"/>
  <c r="Q37" i="3"/>
  <c r="X37" i="3"/>
  <c r="R37" i="3"/>
  <c r="Y37" i="3"/>
  <c r="P38" i="3"/>
  <c r="W38" i="3"/>
  <c r="Q38" i="3"/>
  <c r="X38" i="3"/>
  <c r="R38" i="3"/>
  <c r="Y38" i="3"/>
  <c r="P39" i="3"/>
  <c r="W39" i="3"/>
  <c r="Q39" i="3"/>
  <c r="X39" i="3"/>
  <c r="R39" i="3"/>
  <c r="Y39" i="3"/>
  <c r="P40" i="3"/>
  <c r="W40" i="3"/>
  <c r="Q40" i="3"/>
  <c r="X40" i="3"/>
  <c r="R40" i="3"/>
  <c r="Y40" i="3"/>
  <c r="S40" i="3"/>
  <c r="Z40" i="3"/>
  <c r="T40" i="3"/>
  <c r="AA40" i="3"/>
  <c r="U40" i="3"/>
  <c r="AB40" i="3"/>
  <c r="V40" i="3"/>
  <c r="AC40" i="3"/>
  <c r="P41" i="3"/>
  <c r="W41" i="3"/>
  <c r="Q41" i="3"/>
  <c r="X41" i="3"/>
  <c r="R41" i="3"/>
  <c r="Y41" i="3"/>
  <c r="P42" i="3"/>
  <c r="W42" i="3"/>
  <c r="Q42" i="3"/>
  <c r="X42" i="3"/>
  <c r="R42" i="3"/>
  <c r="Y42" i="3"/>
  <c r="P43" i="3"/>
  <c r="W43" i="3"/>
  <c r="Q43" i="3"/>
  <c r="X43" i="3"/>
  <c r="R43" i="3"/>
  <c r="Y43" i="3"/>
  <c r="P44" i="3"/>
  <c r="W44" i="3"/>
  <c r="Q44" i="3"/>
  <c r="X44" i="3"/>
  <c r="R44" i="3"/>
  <c r="Y44" i="3"/>
  <c r="P45" i="3"/>
  <c r="W45" i="3"/>
  <c r="Q45" i="3"/>
  <c r="X45" i="3"/>
  <c r="R45" i="3"/>
  <c r="Y45" i="3"/>
  <c r="P46" i="3"/>
  <c r="W46" i="3"/>
  <c r="Q46" i="3"/>
  <c r="X46" i="3"/>
  <c r="R46" i="3"/>
  <c r="Y46" i="3"/>
  <c r="P47" i="3"/>
  <c r="W47" i="3"/>
  <c r="Q47" i="3"/>
  <c r="X47" i="3"/>
  <c r="R47" i="3"/>
  <c r="Y47" i="3"/>
  <c r="P48" i="3"/>
  <c r="W48" i="3"/>
  <c r="Q48" i="3"/>
  <c r="X48" i="3"/>
  <c r="R48" i="3"/>
  <c r="Y48" i="3"/>
  <c r="S48" i="3"/>
  <c r="Z48" i="3"/>
  <c r="T48" i="3"/>
  <c r="AA48" i="3"/>
  <c r="U48" i="3"/>
  <c r="AB48" i="3"/>
  <c r="V48" i="3"/>
  <c r="AC48" i="3"/>
  <c r="P50" i="3"/>
  <c r="W50" i="3"/>
  <c r="Q50" i="3"/>
  <c r="X50" i="3"/>
  <c r="R50" i="3"/>
  <c r="Y50" i="3"/>
  <c r="P60" i="3"/>
  <c r="W60" i="3"/>
  <c r="Q60" i="3"/>
  <c r="X60" i="3"/>
  <c r="R60" i="3"/>
  <c r="Y60" i="3"/>
  <c r="P61" i="3"/>
  <c r="W61" i="3"/>
  <c r="Q61" i="3"/>
  <c r="X61" i="3"/>
  <c r="R61" i="3"/>
  <c r="Y61" i="3"/>
  <c r="P62" i="3"/>
  <c r="W62" i="3"/>
  <c r="Q62" i="3"/>
  <c r="X62" i="3"/>
  <c r="R62" i="3"/>
  <c r="Y62" i="3"/>
  <c r="P63" i="3"/>
  <c r="W63" i="3"/>
  <c r="Q63" i="3"/>
  <c r="X63" i="3"/>
  <c r="R63" i="3"/>
  <c r="Y63" i="3"/>
  <c r="P64" i="3"/>
  <c r="W64" i="3"/>
  <c r="Q64" i="3"/>
  <c r="X64" i="3"/>
  <c r="R64" i="3"/>
  <c r="Y64" i="3"/>
  <c r="P65" i="3"/>
  <c r="W65" i="3"/>
  <c r="Q65" i="3"/>
  <c r="X65" i="3"/>
  <c r="R65" i="3"/>
  <c r="Y65" i="3"/>
  <c r="P66" i="3"/>
  <c r="W66" i="3"/>
  <c r="Q66" i="3"/>
  <c r="X66" i="3"/>
  <c r="R66" i="3"/>
  <c r="Y66" i="3"/>
  <c r="P67" i="3"/>
  <c r="W67" i="3"/>
  <c r="Q67" i="3"/>
  <c r="X67" i="3"/>
  <c r="R67" i="3"/>
  <c r="Y67" i="3"/>
  <c r="P68" i="3"/>
  <c r="W68" i="3"/>
  <c r="Q68" i="3"/>
  <c r="X68" i="3"/>
  <c r="R68" i="3"/>
  <c r="Y68" i="3"/>
  <c r="P69" i="3"/>
  <c r="W69" i="3"/>
  <c r="Q69" i="3"/>
  <c r="X69" i="3"/>
  <c r="R69" i="3"/>
  <c r="Y69" i="3"/>
  <c r="P70" i="3"/>
  <c r="W70" i="3"/>
  <c r="Q70" i="3"/>
  <c r="X70" i="3"/>
  <c r="R70" i="3"/>
  <c r="Y70" i="3"/>
  <c r="P71" i="3"/>
  <c r="W71" i="3"/>
  <c r="Q71" i="3"/>
  <c r="X71" i="3"/>
  <c r="R71" i="3"/>
  <c r="Y71" i="3"/>
  <c r="P72" i="3"/>
  <c r="W72" i="3"/>
  <c r="Q72" i="3"/>
  <c r="X72" i="3"/>
  <c r="R72" i="3"/>
  <c r="Y72" i="3"/>
  <c r="P73" i="3"/>
  <c r="W73" i="3"/>
  <c r="Q73" i="3"/>
  <c r="X73" i="3"/>
  <c r="R73" i="3"/>
  <c r="Y73" i="3"/>
  <c r="P74" i="3"/>
  <c r="W74" i="3"/>
  <c r="Q74" i="3"/>
  <c r="X74" i="3"/>
  <c r="R74" i="3"/>
  <c r="Y74" i="3"/>
  <c r="P75" i="3"/>
  <c r="W75" i="3"/>
  <c r="Q75" i="3"/>
  <c r="X75" i="3"/>
  <c r="R75" i="3"/>
  <c r="Y75" i="3"/>
  <c r="P76" i="3"/>
  <c r="W76" i="3"/>
  <c r="Q76" i="3"/>
  <c r="X76" i="3"/>
  <c r="R76" i="3"/>
  <c r="Y76" i="3"/>
  <c r="P77" i="3"/>
  <c r="W77" i="3"/>
  <c r="Q77" i="3"/>
  <c r="X77" i="3"/>
  <c r="R77" i="3"/>
  <c r="Y77" i="3"/>
  <c r="P78" i="3"/>
  <c r="W78" i="3"/>
  <c r="Q78" i="3"/>
  <c r="X78" i="3"/>
  <c r="R78" i="3"/>
  <c r="Y78" i="3"/>
  <c r="P79" i="3"/>
  <c r="W79" i="3"/>
  <c r="Q79" i="3"/>
  <c r="X79" i="3"/>
  <c r="R79" i="3"/>
  <c r="Y79" i="3"/>
  <c r="P80" i="3"/>
  <c r="W80" i="3"/>
  <c r="Q80" i="3"/>
  <c r="X80" i="3"/>
  <c r="R80" i="3"/>
  <c r="Y80" i="3"/>
  <c r="P81" i="3"/>
  <c r="W81" i="3"/>
  <c r="Q81" i="3"/>
  <c r="X81" i="3"/>
  <c r="R81" i="3"/>
  <c r="Y81" i="3"/>
  <c r="P82" i="3"/>
  <c r="W82" i="3"/>
  <c r="Q82" i="3"/>
  <c r="X82" i="3"/>
  <c r="R82" i="3"/>
  <c r="Y82" i="3"/>
  <c r="P83" i="3"/>
  <c r="W83" i="3"/>
  <c r="Q83" i="3"/>
  <c r="X83" i="3"/>
  <c r="R83" i="3"/>
  <c r="Y83" i="3"/>
  <c r="P84" i="3"/>
  <c r="W84" i="3"/>
  <c r="Q84" i="3"/>
  <c r="X84" i="3"/>
  <c r="R84" i="3"/>
  <c r="Y84" i="3"/>
  <c r="P85" i="3"/>
  <c r="W85" i="3"/>
  <c r="Q85" i="3"/>
  <c r="X85" i="3"/>
  <c r="R85" i="3"/>
  <c r="Y85" i="3"/>
  <c r="P86" i="3"/>
  <c r="W86" i="3"/>
  <c r="Q86" i="3"/>
  <c r="X86" i="3"/>
  <c r="R86" i="3"/>
  <c r="Y86" i="3"/>
  <c r="P87" i="3"/>
  <c r="W87" i="3"/>
  <c r="Q87" i="3"/>
  <c r="X87" i="3"/>
  <c r="R87" i="3"/>
  <c r="Y87" i="3"/>
  <c r="P88" i="3"/>
  <c r="W88" i="3"/>
  <c r="Q88" i="3"/>
  <c r="X88" i="3"/>
  <c r="R88" i="3"/>
  <c r="Y88" i="3"/>
  <c r="S88" i="3"/>
  <c r="Z88" i="3"/>
  <c r="T88" i="3"/>
  <c r="AA88" i="3"/>
  <c r="U88" i="3"/>
  <c r="AB88" i="3"/>
  <c r="V88" i="3"/>
  <c r="AC88" i="3"/>
  <c r="P89" i="3"/>
  <c r="W89" i="3"/>
  <c r="Q89" i="3"/>
  <c r="X89" i="3"/>
  <c r="R89" i="3"/>
  <c r="Y89" i="3"/>
  <c r="P90" i="3"/>
  <c r="W90" i="3"/>
  <c r="Q90" i="3"/>
  <c r="X90" i="3"/>
  <c r="R90" i="3"/>
  <c r="Y90" i="3"/>
  <c r="P91" i="3"/>
  <c r="W91" i="3"/>
  <c r="P92" i="3"/>
  <c r="W92" i="3"/>
  <c r="Q92" i="3"/>
  <c r="X92" i="3"/>
  <c r="R92" i="3"/>
  <c r="Y92" i="3"/>
  <c r="P93" i="3"/>
  <c r="W93" i="3"/>
  <c r="Q93" i="3"/>
  <c r="X93" i="3"/>
  <c r="R93" i="3"/>
  <c r="Y93" i="3"/>
  <c r="P94" i="3"/>
  <c r="W94" i="3"/>
  <c r="Q94" i="3"/>
  <c r="X94" i="3"/>
  <c r="R94" i="3"/>
  <c r="Y94" i="3"/>
  <c r="P95" i="3"/>
  <c r="W95" i="3"/>
  <c r="Q95" i="3"/>
  <c r="X95" i="3"/>
  <c r="R95" i="3"/>
  <c r="Y95" i="3"/>
  <c r="P96" i="3"/>
  <c r="W96" i="3"/>
  <c r="Q96" i="3"/>
  <c r="X96" i="3"/>
  <c r="R96" i="3"/>
  <c r="Y96" i="3"/>
  <c r="P97" i="3"/>
  <c r="W97" i="3"/>
  <c r="Q97" i="3"/>
  <c r="X97" i="3"/>
  <c r="R97" i="3"/>
  <c r="Y97" i="3"/>
  <c r="P98" i="3"/>
  <c r="W98" i="3"/>
  <c r="Q98" i="3"/>
  <c r="X98" i="3"/>
  <c r="R98" i="3"/>
  <c r="Y98" i="3"/>
  <c r="P99" i="3"/>
  <c r="W99" i="3"/>
  <c r="Q99" i="3"/>
  <c r="X99" i="3"/>
  <c r="R99" i="3"/>
  <c r="Y99" i="3"/>
  <c r="P100" i="3"/>
  <c r="W100" i="3"/>
  <c r="Q100" i="3"/>
  <c r="X100" i="3"/>
  <c r="R100" i="3"/>
  <c r="Y100" i="3"/>
  <c r="P101" i="3"/>
  <c r="W101" i="3"/>
  <c r="Q101" i="3"/>
  <c r="X101" i="3"/>
  <c r="R101" i="3"/>
  <c r="Y101" i="3"/>
  <c r="P102" i="3"/>
  <c r="W102" i="3"/>
  <c r="Q102" i="3"/>
  <c r="X102" i="3"/>
  <c r="R102" i="3"/>
  <c r="Y102" i="3"/>
  <c r="P103" i="3"/>
  <c r="W103" i="3"/>
  <c r="Q103" i="3"/>
  <c r="X103" i="3"/>
  <c r="R103" i="3"/>
  <c r="Y103" i="3"/>
  <c r="P104" i="3"/>
  <c r="W104" i="3"/>
  <c r="Q104" i="3"/>
  <c r="X104" i="3"/>
  <c r="R104" i="3"/>
  <c r="Y104" i="3"/>
  <c r="P105" i="3"/>
  <c r="W105" i="3"/>
  <c r="Q105" i="3"/>
  <c r="X105" i="3"/>
  <c r="R105" i="3"/>
  <c r="Y105" i="3"/>
  <c r="P106" i="3"/>
  <c r="W106" i="3"/>
  <c r="Q106" i="3"/>
  <c r="X106" i="3"/>
  <c r="R106" i="3"/>
  <c r="Y106" i="3"/>
  <c r="P107" i="3"/>
  <c r="W107" i="3"/>
  <c r="Q107" i="3"/>
  <c r="X107" i="3"/>
  <c r="R107" i="3"/>
  <c r="Y107" i="3"/>
  <c r="P108" i="3"/>
  <c r="W108" i="3"/>
  <c r="Q108" i="3"/>
  <c r="X108" i="3"/>
  <c r="R108" i="3"/>
  <c r="Y108" i="3"/>
  <c r="P109" i="3"/>
  <c r="W109" i="3"/>
  <c r="Q109" i="3"/>
  <c r="X109" i="3"/>
  <c r="R109" i="3"/>
  <c r="Y109" i="3"/>
  <c r="P110" i="3"/>
  <c r="W110" i="3"/>
  <c r="Q110" i="3"/>
  <c r="X110" i="3"/>
  <c r="R110" i="3"/>
  <c r="Y110" i="3"/>
  <c r="P111" i="3"/>
  <c r="W111" i="3"/>
  <c r="Q111" i="3"/>
  <c r="X111" i="3"/>
  <c r="R111" i="3"/>
  <c r="Y111" i="3"/>
  <c r="P112" i="3"/>
  <c r="W112" i="3"/>
  <c r="Q112" i="3"/>
  <c r="X112" i="3"/>
  <c r="R112" i="3"/>
  <c r="Y112" i="3"/>
  <c r="P113" i="3"/>
  <c r="W113" i="3"/>
  <c r="Q113" i="3"/>
  <c r="X113" i="3"/>
  <c r="R113" i="3"/>
  <c r="Y113" i="3"/>
  <c r="P114" i="3"/>
  <c r="W114" i="3"/>
  <c r="Q114" i="3"/>
  <c r="X114" i="3"/>
  <c r="R114" i="3"/>
  <c r="Y114" i="3"/>
  <c r="P115" i="3"/>
  <c r="W115" i="3"/>
  <c r="Q115" i="3"/>
  <c r="X115" i="3"/>
  <c r="R115" i="3"/>
  <c r="Y115" i="3"/>
  <c r="P116" i="3"/>
  <c r="W116" i="3"/>
  <c r="Q116" i="3"/>
  <c r="X116" i="3"/>
  <c r="R116" i="3"/>
  <c r="Y116" i="3"/>
  <c r="P117" i="3"/>
  <c r="W117" i="3"/>
  <c r="Q117" i="3"/>
  <c r="X117" i="3"/>
  <c r="R117" i="3"/>
  <c r="Y117" i="3"/>
  <c r="P118" i="3"/>
  <c r="W118" i="3"/>
  <c r="Q118" i="3"/>
  <c r="X118" i="3"/>
  <c r="R118" i="3"/>
  <c r="Y118" i="3"/>
  <c r="S118" i="3"/>
  <c r="Z118" i="3"/>
  <c r="T118" i="3"/>
  <c r="AA118" i="3"/>
  <c r="U118" i="3"/>
  <c r="AB118" i="3"/>
  <c r="V118" i="3"/>
  <c r="AC118" i="3"/>
  <c r="P119" i="3"/>
  <c r="W119" i="3"/>
  <c r="Q119" i="3"/>
  <c r="X119" i="3"/>
  <c r="R119" i="3"/>
  <c r="Y119" i="3"/>
  <c r="P120" i="3"/>
  <c r="W120" i="3"/>
  <c r="Q120" i="3"/>
  <c r="X120" i="3"/>
  <c r="R120" i="3"/>
  <c r="Y120" i="3"/>
  <c r="P121" i="3"/>
  <c r="W121" i="3"/>
  <c r="Q121" i="3"/>
  <c r="X121" i="3"/>
  <c r="R121" i="3"/>
  <c r="Y121" i="3"/>
  <c r="P122" i="3"/>
  <c r="W122" i="3"/>
  <c r="Q122" i="3"/>
  <c r="X122" i="3"/>
  <c r="R122" i="3"/>
  <c r="Y122" i="3"/>
  <c r="P123" i="3"/>
  <c r="W123" i="3"/>
  <c r="Q123" i="3"/>
  <c r="X123" i="3"/>
  <c r="R123" i="3"/>
  <c r="Y123" i="3"/>
  <c r="P124" i="3"/>
  <c r="W124" i="3"/>
  <c r="Q124" i="3"/>
  <c r="X124" i="3"/>
  <c r="R124" i="3"/>
  <c r="Y124" i="3"/>
  <c r="P125" i="3"/>
  <c r="W125" i="3"/>
  <c r="Q125" i="3"/>
  <c r="X125" i="3"/>
  <c r="R125" i="3"/>
  <c r="Y125" i="3"/>
  <c r="P126" i="3"/>
  <c r="W126" i="3"/>
  <c r="Q126" i="3"/>
  <c r="X126" i="3"/>
  <c r="R126" i="3"/>
  <c r="Y126" i="3"/>
  <c r="P127" i="3"/>
  <c r="W127" i="3"/>
  <c r="Q127" i="3"/>
  <c r="X127" i="3"/>
  <c r="R127" i="3"/>
  <c r="Y127" i="3"/>
  <c r="P128" i="3"/>
  <c r="W128" i="3"/>
  <c r="Q128" i="3"/>
  <c r="X128" i="3"/>
  <c r="R128" i="3"/>
  <c r="Y128" i="3"/>
  <c r="P129" i="3"/>
  <c r="W129" i="3"/>
  <c r="Q129" i="3"/>
  <c r="X129" i="3"/>
  <c r="R129" i="3"/>
  <c r="Y129" i="3"/>
  <c r="P130" i="3"/>
  <c r="W130" i="3"/>
  <c r="Q130" i="3"/>
  <c r="X130" i="3"/>
  <c r="R130" i="3"/>
  <c r="Y130" i="3"/>
  <c r="P131" i="3"/>
  <c r="W131" i="3"/>
  <c r="Q131" i="3"/>
  <c r="X131" i="3"/>
  <c r="R131" i="3"/>
  <c r="Y131" i="3"/>
  <c r="P132" i="3"/>
  <c r="W132" i="3"/>
  <c r="Q132" i="3"/>
  <c r="X132" i="3"/>
  <c r="R132" i="3"/>
  <c r="Y132" i="3"/>
  <c r="P133" i="3"/>
  <c r="W133" i="3"/>
  <c r="Q133" i="3"/>
  <c r="X133" i="3"/>
  <c r="R133" i="3"/>
  <c r="Y133" i="3"/>
  <c r="P134" i="3"/>
  <c r="W134" i="3"/>
  <c r="Q134" i="3"/>
  <c r="X134" i="3"/>
  <c r="R134" i="3"/>
  <c r="Y134" i="3"/>
  <c r="P135" i="3"/>
  <c r="W135" i="3"/>
  <c r="Q135" i="3"/>
  <c r="X135" i="3"/>
  <c r="R135" i="3"/>
  <c r="Y135" i="3"/>
  <c r="P136" i="3"/>
  <c r="W136" i="3"/>
  <c r="Q136" i="3"/>
  <c r="X136" i="3"/>
  <c r="R136" i="3"/>
  <c r="Y136" i="3"/>
  <c r="P137" i="3"/>
  <c r="W137" i="3"/>
  <c r="Q137" i="3"/>
  <c r="X137" i="3"/>
  <c r="R137" i="3"/>
  <c r="Y137" i="3"/>
  <c r="P138" i="3"/>
  <c r="W138" i="3"/>
  <c r="Q138" i="3"/>
  <c r="X138" i="3"/>
  <c r="R138" i="3"/>
  <c r="Y138" i="3"/>
  <c r="S138" i="3"/>
  <c r="Z138" i="3"/>
  <c r="T138" i="3"/>
  <c r="AA138" i="3"/>
  <c r="U138" i="3"/>
  <c r="AB138" i="3"/>
  <c r="V138" i="3"/>
  <c r="AC138" i="3"/>
  <c r="P139" i="3"/>
  <c r="W139" i="3"/>
  <c r="Q139" i="3"/>
  <c r="X139" i="3"/>
  <c r="R139" i="3"/>
  <c r="Y139" i="3"/>
  <c r="P140" i="3"/>
  <c r="W140" i="3"/>
  <c r="Q140" i="3"/>
  <c r="X140" i="3"/>
  <c r="R140" i="3"/>
  <c r="Y140" i="3"/>
  <c r="P141" i="3"/>
  <c r="W141" i="3"/>
  <c r="Q141" i="3"/>
  <c r="X141" i="3"/>
  <c r="R141" i="3"/>
  <c r="Y141" i="3"/>
  <c r="P142" i="3"/>
  <c r="W142" i="3"/>
  <c r="Q142" i="3"/>
  <c r="X142" i="3"/>
  <c r="R142" i="3"/>
  <c r="Y142" i="3"/>
  <c r="P143" i="3"/>
  <c r="W143" i="3"/>
  <c r="Q143" i="3"/>
  <c r="X143" i="3"/>
  <c r="R143" i="3"/>
  <c r="Y143" i="3"/>
  <c r="P144" i="3"/>
  <c r="W144" i="3"/>
  <c r="Q144" i="3"/>
  <c r="X144" i="3"/>
  <c r="R144" i="3"/>
  <c r="Y144" i="3"/>
  <c r="P145" i="3"/>
  <c r="W145" i="3"/>
  <c r="Q145" i="3"/>
  <c r="X145" i="3"/>
  <c r="R145" i="3"/>
  <c r="Y145" i="3"/>
  <c r="S145" i="3"/>
  <c r="Z145" i="3"/>
  <c r="T145" i="3"/>
  <c r="AA145" i="3"/>
  <c r="U145" i="3"/>
  <c r="AB145" i="3"/>
  <c r="V145" i="3"/>
  <c r="AC145" i="3"/>
  <c r="P146" i="3"/>
  <c r="W146" i="3"/>
  <c r="Q146" i="3"/>
  <c r="X146" i="3"/>
  <c r="R146" i="3"/>
  <c r="Y146" i="3"/>
  <c r="P147" i="3"/>
  <c r="W147" i="3"/>
  <c r="Q147" i="3"/>
  <c r="X147" i="3"/>
  <c r="R147" i="3"/>
  <c r="Y147" i="3"/>
  <c r="P148" i="3"/>
  <c r="W148" i="3"/>
  <c r="Q148" i="3"/>
  <c r="X148" i="3"/>
  <c r="R148" i="3"/>
  <c r="Y148" i="3"/>
  <c r="P149" i="3"/>
  <c r="W149" i="3"/>
  <c r="Q149" i="3"/>
  <c r="X149" i="3"/>
  <c r="R149" i="3"/>
  <c r="Y149" i="3"/>
  <c r="P150" i="3"/>
  <c r="W150" i="3"/>
  <c r="Q150" i="3"/>
  <c r="X150" i="3"/>
  <c r="R150" i="3"/>
  <c r="Y150" i="3"/>
  <c r="P151" i="3"/>
  <c r="W151" i="3"/>
  <c r="Q151" i="3"/>
  <c r="X151" i="3"/>
  <c r="R151" i="3"/>
  <c r="Y151" i="3"/>
  <c r="P152" i="3"/>
  <c r="W152" i="3"/>
  <c r="Q152" i="3"/>
  <c r="X152" i="3"/>
  <c r="R152" i="3"/>
  <c r="Y152" i="3"/>
  <c r="P153" i="3"/>
  <c r="W153" i="3"/>
  <c r="Q153" i="3"/>
  <c r="X153" i="3"/>
  <c r="R153" i="3"/>
  <c r="Y153" i="3"/>
  <c r="P154" i="3"/>
  <c r="W154" i="3"/>
  <c r="Q154" i="3"/>
  <c r="X154" i="3"/>
  <c r="R154" i="3"/>
  <c r="Y154" i="3"/>
  <c r="P155" i="3"/>
  <c r="W155" i="3"/>
  <c r="Q155" i="3"/>
  <c r="X155" i="3"/>
  <c r="R155" i="3"/>
  <c r="Y155" i="3"/>
  <c r="P156" i="3"/>
  <c r="W156" i="3"/>
  <c r="Q156" i="3"/>
  <c r="X156" i="3"/>
  <c r="R156" i="3"/>
  <c r="Y156" i="3"/>
  <c r="S156" i="3"/>
  <c r="Z156" i="3"/>
  <c r="T156" i="3"/>
  <c r="AA156" i="3"/>
  <c r="U156" i="3"/>
  <c r="AB156" i="3"/>
  <c r="V156" i="3"/>
  <c r="AC156" i="3"/>
  <c r="P158" i="3"/>
  <c r="W158" i="3"/>
  <c r="Q158" i="3"/>
  <c r="X158" i="3"/>
  <c r="R158" i="3"/>
  <c r="Y158" i="3"/>
  <c r="P160" i="3"/>
  <c r="W160" i="3"/>
  <c r="Q160" i="3"/>
  <c r="X160" i="3"/>
  <c r="R160" i="3"/>
  <c r="Y160" i="3"/>
  <c r="P162" i="3"/>
  <c r="W162" i="3"/>
  <c r="Q162" i="3"/>
  <c r="X162" i="3"/>
  <c r="R162" i="3"/>
  <c r="Y162" i="3"/>
  <c r="P163" i="3"/>
  <c r="W163" i="3"/>
  <c r="Q163" i="3"/>
  <c r="X163" i="3"/>
  <c r="R163" i="3"/>
  <c r="Y163" i="3"/>
  <c r="P164" i="3"/>
  <c r="W164" i="3"/>
  <c r="Q164" i="3"/>
  <c r="X164" i="3"/>
  <c r="R164" i="3"/>
  <c r="Y164" i="3"/>
  <c r="P165" i="3"/>
  <c r="W165" i="3"/>
  <c r="Q165" i="3"/>
  <c r="X165" i="3"/>
  <c r="R165" i="3"/>
  <c r="Y165" i="3"/>
  <c r="P166" i="3"/>
  <c r="W166" i="3"/>
  <c r="Q166" i="3"/>
  <c r="X166" i="3"/>
  <c r="R166" i="3"/>
  <c r="Y166" i="3"/>
  <c r="S166" i="3"/>
  <c r="Z166" i="3"/>
  <c r="T166" i="3"/>
  <c r="AA166" i="3"/>
  <c r="U166" i="3"/>
  <c r="AB166" i="3"/>
  <c r="V166" i="3"/>
  <c r="AC166" i="3"/>
  <c r="P169" i="3"/>
  <c r="W169" i="3"/>
  <c r="Q169" i="3"/>
  <c r="X169" i="3"/>
  <c r="R169" i="3"/>
  <c r="Y169" i="3"/>
  <c r="P170" i="3"/>
  <c r="W170" i="3"/>
  <c r="Q170" i="3"/>
  <c r="X170" i="3"/>
  <c r="R170" i="3"/>
  <c r="Y170" i="3"/>
  <c r="P171" i="3"/>
  <c r="W171" i="3"/>
  <c r="Q171" i="3"/>
  <c r="X171" i="3"/>
  <c r="R171" i="3"/>
  <c r="Y171" i="3"/>
  <c r="P172" i="3"/>
  <c r="W172" i="3"/>
  <c r="Q172" i="3"/>
  <c r="X172" i="3"/>
  <c r="R172" i="3"/>
  <c r="Y172" i="3"/>
  <c r="P173" i="3"/>
  <c r="W173" i="3"/>
  <c r="Q173" i="3"/>
  <c r="X173" i="3"/>
  <c r="R173" i="3"/>
  <c r="Y173" i="3"/>
  <c r="P174" i="3"/>
  <c r="W174" i="3"/>
  <c r="Q174" i="3"/>
  <c r="X174" i="3"/>
  <c r="R174" i="3"/>
  <c r="Y174" i="3"/>
  <c r="P178" i="3"/>
  <c r="W178" i="3"/>
  <c r="Q178" i="3"/>
  <c r="X178" i="3"/>
  <c r="R178" i="3"/>
  <c r="Y178" i="3"/>
  <c r="P179" i="3"/>
  <c r="W179" i="3"/>
  <c r="Q179" i="3"/>
  <c r="X179" i="3"/>
  <c r="R179" i="3"/>
  <c r="Y179" i="3"/>
  <c r="P180" i="3"/>
  <c r="W180" i="3"/>
  <c r="Q180" i="3"/>
  <c r="X180" i="3"/>
  <c r="R180" i="3"/>
  <c r="Y180" i="3"/>
  <c r="S180" i="3"/>
  <c r="T180" i="3"/>
  <c r="AA180" i="3"/>
  <c r="U180" i="3"/>
  <c r="AB180" i="3"/>
  <c r="V180" i="3"/>
  <c r="AC180" i="3"/>
  <c r="Z180" i="3"/>
  <c r="P181" i="3"/>
  <c r="W181" i="3"/>
  <c r="Q181" i="3"/>
  <c r="X181" i="3"/>
  <c r="R181" i="3"/>
  <c r="Y181" i="3"/>
  <c r="P182" i="3"/>
  <c r="W182" i="3"/>
  <c r="Q182" i="3"/>
  <c r="X182" i="3"/>
  <c r="R182" i="3"/>
  <c r="Y182" i="3"/>
  <c r="P183" i="3"/>
  <c r="W183" i="3"/>
  <c r="Q183" i="3"/>
  <c r="X183" i="3"/>
  <c r="R183" i="3"/>
  <c r="Y183" i="3"/>
  <c r="P184" i="3"/>
  <c r="W184" i="3"/>
  <c r="Q184" i="3"/>
  <c r="X184" i="3"/>
  <c r="R184" i="3"/>
  <c r="Y184" i="3"/>
  <c r="P185" i="3"/>
  <c r="W185" i="3"/>
  <c r="Q185" i="3"/>
  <c r="X185" i="3"/>
  <c r="R185" i="3"/>
  <c r="Y185" i="3"/>
  <c r="P186" i="3"/>
  <c r="W186" i="3"/>
  <c r="Q186" i="3"/>
  <c r="X186" i="3"/>
  <c r="R186" i="3"/>
  <c r="Y186" i="3"/>
  <c r="S186" i="3"/>
  <c r="Z186" i="3"/>
  <c r="T186" i="3"/>
  <c r="AA186" i="3"/>
  <c r="U186" i="3"/>
  <c r="AB186" i="3"/>
  <c r="V186" i="3"/>
  <c r="AC186" i="3"/>
  <c r="P187" i="3"/>
  <c r="W187" i="3"/>
  <c r="Q187" i="3"/>
  <c r="X187" i="3"/>
  <c r="R187" i="3"/>
  <c r="Y187" i="3"/>
  <c r="P188" i="3"/>
  <c r="W188" i="3"/>
  <c r="Q188" i="3"/>
  <c r="X188" i="3"/>
  <c r="R188" i="3"/>
  <c r="Y188" i="3"/>
  <c r="P189" i="3"/>
  <c r="W189" i="3"/>
  <c r="Q189" i="3"/>
  <c r="X189" i="3"/>
  <c r="R189" i="3"/>
  <c r="Y189" i="3"/>
  <c r="S189" i="3"/>
  <c r="Z189" i="3"/>
  <c r="T189" i="3"/>
  <c r="AA189" i="3"/>
  <c r="U189" i="3"/>
  <c r="AB189" i="3"/>
  <c r="V189" i="3"/>
  <c r="AC189" i="3"/>
  <c r="P190" i="3"/>
  <c r="W190" i="3"/>
  <c r="Q190" i="3"/>
  <c r="X190" i="3"/>
  <c r="R190" i="3"/>
  <c r="Y190" i="3"/>
  <c r="P191" i="3"/>
  <c r="W191" i="3"/>
  <c r="Q191" i="3"/>
  <c r="X191" i="3"/>
  <c r="R191" i="3"/>
  <c r="Y191" i="3"/>
  <c r="P192" i="3"/>
  <c r="W192" i="3"/>
  <c r="Q192" i="3"/>
  <c r="X192" i="3"/>
  <c r="R192" i="3"/>
  <c r="Y192" i="3"/>
  <c r="P193" i="3"/>
  <c r="W193" i="3"/>
  <c r="Q193" i="3"/>
  <c r="X193" i="3"/>
  <c r="R193" i="3"/>
  <c r="Y193" i="3"/>
  <c r="P194" i="3"/>
  <c r="W194" i="3"/>
  <c r="Q194" i="3"/>
  <c r="X194" i="3"/>
  <c r="R194" i="3"/>
  <c r="Y194" i="3"/>
  <c r="P195" i="3"/>
  <c r="W195" i="3"/>
  <c r="Q195" i="3"/>
  <c r="X195" i="3"/>
  <c r="R195" i="3"/>
  <c r="Y195" i="3"/>
  <c r="S195" i="3"/>
  <c r="Z195" i="3"/>
  <c r="T195" i="3"/>
  <c r="AA195" i="3"/>
  <c r="U195" i="3"/>
  <c r="AB195" i="3"/>
  <c r="V195" i="3"/>
  <c r="AC195" i="3"/>
  <c r="P197" i="3"/>
  <c r="W197" i="3"/>
  <c r="Q197" i="3"/>
  <c r="X197" i="3"/>
  <c r="R197" i="3"/>
  <c r="Y197" i="3"/>
  <c r="P199" i="3"/>
  <c r="W199" i="3"/>
  <c r="Q199" i="3"/>
  <c r="X199" i="3"/>
  <c r="R199" i="3"/>
  <c r="Y199" i="3"/>
  <c r="P202" i="3"/>
  <c r="W202" i="3"/>
  <c r="Q202" i="3"/>
  <c r="X202" i="3"/>
  <c r="R202" i="3"/>
  <c r="Y202" i="3"/>
  <c r="P203" i="3"/>
  <c r="W203" i="3"/>
  <c r="Q203" i="3"/>
  <c r="X203" i="3"/>
  <c r="R203" i="3"/>
  <c r="Y203" i="3"/>
  <c r="S203" i="3"/>
  <c r="Z203" i="3"/>
  <c r="T203" i="3"/>
  <c r="AA203" i="3"/>
  <c r="U203" i="3"/>
  <c r="AB203" i="3"/>
  <c r="V203" i="3"/>
  <c r="AC203" i="3"/>
  <c r="P204" i="3"/>
  <c r="W204" i="3"/>
  <c r="Q204" i="3"/>
  <c r="X204" i="3"/>
  <c r="R204" i="3"/>
  <c r="Y204" i="3"/>
  <c r="S204" i="3"/>
  <c r="Z204" i="3"/>
  <c r="T204" i="3"/>
  <c r="AA204" i="3"/>
  <c r="U204" i="3"/>
  <c r="AB204" i="3"/>
  <c r="V204" i="3"/>
  <c r="AC204" i="3"/>
  <c r="P205" i="3"/>
  <c r="W205" i="3"/>
  <c r="Q205" i="3"/>
  <c r="X205" i="3"/>
  <c r="R205" i="3"/>
  <c r="Y205" i="3"/>
  <c r="S205" i="3"/>
  <c r="Z205" i="3"/>
  <c r="T205" i="3"/>
  <c r="AA205" i="3"/>
  <c r="U205" i="3"/>
  <c r="AB205" i="3"/>
  <c r="V205" i="3"/>
  <c r="AC205" i="3"/>
  <c r="P206" i="3"/>
  <c r="W206" i="3"/>
  <c r="Q206" i="3"/>
  <c r="X206" i="3"/>
  <c r="R206" i="3"/>
  <c r="Y206" i="3"/>
  <c r="S206" i="3"/>
  <c r="Z206" i="3"/>
  <c r="T206" i="3"/>
  <c r="AA206" i="3"/>
  <c r="U206" i="3"/>
  <c r="AB206" i="3"/>
  <c r="V206" i="3"/>
  <c r="AC206" i="3"/>
  <c r="P207" i="3"/>
  <c r="W207" i="3"/>
  <c r="Q207" i="3"/>
  <c r="X207" i="3"/>
  <c r="R207" i="3"/>
  <c r="Y207" i="3"/>
  <c r="S207" i="3"/>
  <c r="Z207" i="3"/>
  <c r="T207" i="3"/>
  <c r="AA207" i="3"/>
  <c r="U207" i="3"/>
  <c r="AB207" i="3"/>
  <c r="V207" i="3"/>
  <c r="AC207" i="3"/>
  <c r="P208" i="3"/>
  <c r="W208" i="3"/>
  <c r="Q208" i="3"/>
  <c r="X208" i="3"/>
  <c r="R208" i="3"/>
  <c r="Y208" i="3"/>
  <c r="S208" i="3"/>
  <c r="Z208" i="3"/>
  <c r="T208" i="3"/>
  <c r="AA208" i="3"/>
  <c r="U208" i="3"/>
  <c r="AB208" i="3"/>
  <c r="V208" i="3"/>
  <c r="AC208" i="3"/>
  <c r="P209" i="3"/>
  <c r="W209" i="3"/>
  <c r="Q209" i="3"/>
  <c r="X209" i="3"/>
  <c r="R209" i="3"/>
  <c r="Y209" i="3"/>
  <c r="S209" i="3"/>
  <c r="Z209" i="3"/>
  <c r="T209" i="3"/>
  <c r="AA209" i="3"/>
  <c r="U209" i="3"/>
  <c r="AB209" i="3"/>
  <c r="V209" i="3"/>
  <c r="AC209" i="3"/>
  <c r="P210" i="3"/>
  <c r="W210" i="3"/>
  <c r="Q210" i="3"/>
  <c r="X210" i="3"/>
  <c r="R210" i="3"/>
  <c r="Y210" i="3"/>
  <c r="S210" i="3"/>
  <c r="T210" i="3"/>
  <c r="AA210" i="3"/>
  <c r="U210" i="3"/>
  <c r="AB210" i="3"/>
  <c r="V210" i="3"/>
  <c r="AC210" i="3"/>
  <c r="Z210" i="3"/>
  <c r="P211" i="3"/>
  <c r="W211" i="3"/>
  <c r="Q211" i="3"/>
  <c r="X211" i="3"/>
  <c r="R211" i="3"/>
  <c r="Y211" i="3"/>
  <c r="S211" i="3"/>
  <c r="T211" i="3"/>
  <c r="U211" i="3"/>
  <c r="AB211" i="3"/>
  <c r="V211" i="3"/>
  <c r="AC211" i="3"/>
  <c r="Z211" i="3"/>
  <c r="AA211" i="3"/>
  <c r="P212" i="3"/>
  <c r="W212" i="3"/>
  <c r="Q212" i="3"/>
  <c r="X212" i="3"/>
  <c r="R212" i="3"/>
  <c r="Y212" i="3"/>
  <c r="S212" i="3"/>
  <c r="Z212" i="3"/>
  <c r="T212" i="3"/>
  <c r="AA212" i="3"/>
  <c r="U212" i="3"/>
  <c r="AB212" i="3"/>
  <c r="V212" i="3"/>
  <c r="AC212" i="3"/>
  <c r="P214" i="3"/>
  <c r="W214" i="3"/>
  <c r="Q214" i="3"/>
  <c r="X214" i="3"/>
  <c r="R214" i="3"/>
  <c r="Y214" i="3"/>
  <c r="P217" i="3"/>
  <c r="W217" i="3"/>
  <c r="Q217" i="3"/>
  <c r="X217" i="3"/>
  <c r="R217" i="3"/>
  <c r="Y217" i="3"/>
  <c r="S217" i="3"/>
  <c r="Z217" i="3"/>
  <c r="T217" i="3"/>
  <c r="AA217" i="3"/>
  <c r="U217" i="3"/>
  <c r="AB217" i="3"/>
  <c r="V217" i="3"/>
  <c r="AC217" i="3"/>
  <c r="P218" i="3"/>
  <c r="W218" i="3"/>
  <c r="Q218" i="3"/>
  <c r="X218" i="3"/>
  <c r="R218" i="3"/>
  <c r="Y218" i="3"/>
  <c r="S218" i="3"/>
  <c r="Z218" i="3"/>
  <c r="T218" i="3"/>
  <c r="AA218" i="3"/>
  <c r="U218" i="3"/>
  <c r="AB218" i="3"/>
  <c r="V218" i="3"/>
  <c r="AC218" i="3"/>
  <c r="P219" i="3"/>
  <c r="W219" i="3"/>
  <c r="Q219" i="3"/>
  <c r="X219" i="3"/>
  <c r="R219" i="3"/>
  <c r="Y219" i="3"/>
  <c r="S219" i="3"/>
  <c r="Z219" i="3"/>
  <c r="T219" i="3"/>
  <c r="AA219" i="3"/>
  <c r="U219" i="3"/>
  <c r="AB219" i="3"/>
  <c r="V219" i="3"/>
  <c r="AC219" i="3"/>
  <c r="P221" i="3"/>
  <c r="W221" i="3"/>
  <c r="Q221" i="3"/>
  <c r="X221" i="3"/>
  <c r="R221" i="3"/>
  <c r="Y221" i="3"/>
  <c r="S221" i="3"/>
  <c r="Z221" i="3"/>
  <c r="T221" i="3"/>
  <c r="AA221" i="3"/>
  <c r="U221" i="3"/>
  <c r="AB221" i="3"/>
  <c r="V221" i="3"/>
  <c r="AC221" i="3"/>
  <c r="P223" i="3"/>
  <c r="W223" i="3"/>
  <c r="Q223" i="3"/>
  <c r="X223" i="3"/>
  <c r="R223" i="3"/>
  <c r="Y223" i="3"/>
  <c r="P225" i="3"/>
  <c r="W225" i="3"/>
  <c r="Q225" i="3"/>
  <c r="X225" i="3"/>
  <c r="R225" i="3"/>
  <c r="Y225" i="3"/>
  <c r="S225" i="3"/>
  <c r="Z225" i="3"/>
  <c r="T225" i="3"/>
  <c r="AA225" i="3"/>
  <c r="U225" i="3"/>
  <c r="AB225" i="3"/>
  <c r="V225" i="3"/>
  <c r="AC225" i="3"/>
  <c r="P226" i="3"/>
  <c r="W226" i="3"/>
  <c r="Q226" i="3"/>
  <c r="X226" i="3"/>
  <c r="R226" i="3"/>
  <c r="Y226" i="3"/>
  <c r="S226" i="3"/>
  <c r="Z226" i="3"/>
  <c r="T226" i="3"/>
  <c r="AA226" i="3"/>
  <c r="U226" i="3"/>
  <c r="AB226" i="3"/>
  <c r="V226" i="3"/>
  <c r="AC226" i="3"/>
  <c r="P227" i="3"/>
  <c r="W227" i="3"/>
  <c r="Q227" i="3"/>
  <c r="X227" i="3"/>
  <c r="R227" i="3"/>
  <c r="Y227" i="3"/>
  <c r="S227" i="3"/>
  <c r="Z227" i="3"/>
  <c r="T227" i="3"/>
  <c r="AA227" i="3"/>
  <c r="U227" i="3"/>
  <c r="AB227" i="3"/>
  <c r="V227" i="3"/>
  <c r="AC227" i="3"/>
  <c r="P230" i="3"/>
  <c r="W230" i="3"/>
  <c r="Q230" i="3"/>
  <c r="X230" i="3"/>
  <c r="R230" i="3"/>
  <c r="Y230" i="3"/>
  <c r="R10" i="3"/>
  <c r="Y10" i="3"/>
  <c r="Q10" i="3"/>
  <c r="X10" i="3"/>
  <c r="P10" i="3"/>
  <c r="W10" i="3"/>
  <c r="P10" i="1"/>
  <c r="K202" i="3"/>
  <c r="K194" i="1"/>
  <c r="K194" i="3"/>
  <c r="K192" i="3"/>
  <c r="L192" i="3"/>
  <c r="K193" i="3"/>
  <c r="S193" i="3"/>
  <c r="Z193" i="3"/>
  <c r="K191" i="3"/>
  <c r="L191" i="3"/>
  <c r="K188" i="3"/>
  <c r="K183" i="3"/>
  <c r="L183" i="3"/>
  <c r="T183" i="3"/>
  <c r="AA183" i="3"/>
  <c r="K184" i="3"/>
  <c r="L184" i="3"/>
  <c r="M184" i="3"/>
  <c r="N184" i="3"/>
  <c r="V184" i="3"/>
  <c r="AC184" i="3"/>
  <c r="K185" i="3"/>
  <c r="K182" i="3"/>
  <c r="L182" i="3"/>
  <c r="M182" i="3"/>
  <c r="N182" i="3"/>
  <c r="V182" i="3"/>
  <c r="AC182" i="3"/>
  <c r="K179" i="3"/>
  <c r="K173" i="3"/>
  <c r="L173" i="3"/>
  <c r="K171" i="3"/>
  <c r="L171" i="3"/>
  <c r="T171" i="3"/>
  <c r="AA171" i="3"/>
  <c r="K172" i="3"/>
  <c r="L172" i="3"/>
  <c r="M172" i="3"/>
  <c r="N172" i="3"/>
  <c r="V172" i="3"/>
  <c r="AC172" i="3"/>
  <c r="K170" i="3"/>
  <c r="S170" i="3"/>
  <c r="Z170" i="3"/>
  <c r="V164" i="3"/>
  <c r="AC164" i="3"/>
  <c r="S163" i="3"/>
  <c r="Z163" i="3"/>
  <c r="K148" i="3"/>
  <c r="L148" i="3"/>
  <c r="T148" i="3"/>
  <c r="AA148" i="3"/>
  <c r="K149" i="3"/>
  <c r="K150" i="3"/>
  <c r="L150" i="3"/>
  <c r="M150" i="3"/>
  <c r="K151" i="3"/>
  <c r="L151" i="3"/>
  <c r="K152" i="3"/>
  <c r="L152" i="3"/>
  <c r="M152" i="3"/>
  <c r="N152" i="3"/>
  <c r="V152" i="3"/>
  <c r="AC152" i="3"/>
  <c r="K153" i="3"/>
  <c r="K154" i="3"/>
  <c r="L154" i="3"/>
  <c r="K155" i="3"/>
  <c r="L155" i="3"/>
  <c r="K147" i="3"/>
  <c r="L147" i="3"/>
  <c r="K142" i="3"/>
  <c r="K143" i="3"/>
  <c r="L143" i="3"/>
  <c r="T143" i="3"/>
  <c r="AA143" i="3"/>
  <c r="K144" i="3"/>
  <c r="L144" i="3"/>
  <c r="M144" i="3"/>
  <c r="U144" i="3"/>
  <c r="AB144" i="3"/>
  <c r="K141" i="3"/>
  <c r="L141" i="3"/>
  <c r="T141" i="3"/>
  <c r="AA141" i="3"/>
  <c r="K140" i="3"/>
  <c r="K121" i="3"/>
  <c r="L121" i="3"/>
  <c r="T121" i="3"/>
  <c r="AA121" i="3"/>
  <c r="K122" i="3"/>
  <c r="K123" i="3"/>
  <c r="K124" i="3"/>
  <c r="K125" i="3"/>
  <c r="L125" i="3"/>
  <c r="M125" i="3"/>
  <c r="K126" i="3"/>
  <c r="K127" i="3"/>
  <c r="L127" i="3"/>
  <c r="M127" i="3"/>
  <c r="K128" i="3"/>
  <c r="L128" i="3"/>
  <c r="M128" i="3"/>
  <c r="K129" i="3"/>
  <c r="K130" i="3"/>
  <c r="K131" i="3"/>
  <c r="L131" i="3"/>
  <c r="K132" i="3"/>
  <c r="L132" i="3"/>
  <c r="M132" i="3"/>
  <c r="K133" i="3"/>
  <c r="L133" i="3"/>
  <c r="K134" i="3"/>
  <c r="K135" i="3"/>
  <c r="L135" i="3"/>
  <c r="K136" i="3"/>
  <c r="L136" i="3"/>
  <c r="K137" i="3"/>
  <c r="L137" i="3"/>
  <c r="K120" i="3"/>
  <c r="L120" i="3"/>
  <c r="K93" i="3"/>
  <c r="L93" i="3"/>
  <c r="K94" i="3"/>
  <c r="L94" i="3"/>
  <c r="K95" i="3"/>
  <c r="K96" i="3"/>
  <c r="K97" i="3"/>
  <c r="L97" i="3"/>
  <c r="K98" i="3"/>
  <c r="L98" i="3"/>
  <c r="K99" i="3"/>
  <c r="K100" i="3"/>
  <c r="K101" i="3"/>
  <c r="K102" i="3"/>
  <c r="L102" i="3"/>
  <c r="K103" i="3"/>
  <c r="K104" i="3"/>
  <c r="K105" i="3"/>
  <c r="L105" i="3"/>
  <c r="K106" i="3"/>
  <c r="L106" i="3"/>
  <c r="K107" i="3"/>
  <c r="K108" i="3"/>
  <c r="K109" i="3"/>
  <c r="L109" i="3"/>
  <c r="K110" i="3"/>
  <c r="L110" i="3"/>
  <c r="K111" i="3"/>
  <c r="K112" i="3"/>
  <c r="K113" i="3"/>
  <c r="L113" i="3"/>
  <c r="K114" i="3"/>
  <c r="L114" i="3"/>
  <c r="K115" i="3"/>
  <c r="K116" i="3"/>
  <c r="K117" i="3"/>
  <c r="L117" i="3"/>
  <c r="K92" i="3"/>
  <c r="K90" i="3"/>
  <c r="L90" i="3"/>
  <c r="T90" i="3"/>
  <c r="AA90" i="3"/>
  <c r="K86" i="3"/>
  <c r="L86" i="3"/>
  <c r="M86" i="3"/>
  <c r="K85" i="3"/>
  <c r="S85" i="3"/>
  <c r="Z85" i="3"/>
  <c r="K80" i="1"/>
  <c r="K77" i="3"/>
  <c r="K72" i="1"/>
  <c r="F214" i="6"/>
  <c r="L151" i="6"/>
  <c r="L152" i="6"/>
  <c r="M152" i="6"/>
  <c r="N152" i="6"/>
  <c r="V152" i="6"/>
  <c r="AC152" i="6"/>
  <c r="S202" i="3"/>
  <c r="Z202" i="3"/>
  <c r="R61" i="6"/>
  <c r="Y61" i="6"/>
  <c r="R60" i="6"/>
  <c r="Y60" i="6"/>
  <c r="R146" i="6"/>
  <c r="Y146" i="6"/>
  <c r="R139" i="6"/>
  <c r="Y139" i="6"/>
  <c r="R119" i="6"/>
  <c r="Y119" i="6"/>
  <c r="R89" i="6"/>
  <c r="Y89" i="6"/>
  <c r="Q82" i="6"/>
  <c r="X82" i="6"/>
  <c r="Q75" i="6"/>
  <c r="X75" i="6"/>
  <c r="Q74" i="6"/>
  <c r="X74" i="6"/>
  <c r="U217" i="6"/>
  <c r="AB217" i="6"/>
  <c r="Q217" i="6"/>
  <c r="X217" i="6"/>
  <c r="V221" i="6"/>
  <c r="AC221" i="6"/>
  <c r="R202" i="6"/>
  <c r="Y202" i="6"/>
  <c r="L193" i="3"/>
  <c r="T193" i="3"/>
  <c r="AA193" i="3"/>
  <c r="N144" i="3"/>
  <c r="V144" i="3"/>
  <c r="AC144" i="3"/>
  <c r="K202" i="6"/>
  <c r="K214" i="6"/>
  <c r="R10" i="6"/>
  <c r="Y10" i="6"/>
  <c r="P36" i="6"/>
  <c r="W36" i="6"/>
  <c r="Q41" i="6"/>
  <c r="X41" i="6"/>
  <c r="R50" i="6"/>
  <c r="Y50" i="6"/>
  <c r="S137" i="3"/>
  <c r="Z137" i="3"/>
  <c r="L18" i="6"/>
  <c r="T18" i="6"/>
  <c r="AA18" i="6"/>
  <c r="S143" i="3"/>
  <c r="Z143" i="3"/>
  <c r="M143" i="3"/>
  <c r="U143" i="3"/>
  <c r="AB143" i="3"/>
  <c r="S192" i="3"/>
  <c r="Z192" i="3"/>
  <c r="U172" i="3"/>
  <c r="AB172" i="3"/>
  <c r="R36" i="6"/>
  <c r="Y36" i="6"/>
  <c r="P74" i="6"/>
  <c r="W74" i="6"/>
  <c r="T221" i="6"/>
  <c r="AA221" i="6"/>
  <c r="S191" i="3"/>
  <c r="Z191" i="3"/>
  <c r="P24" i="6"/>
  <c r="W24" i="6"/>
  <c r="L202" i="3"/>
  <c r="C26" i="7"/>
  <c r="Q61" i="6"/>
  <c r="X61" i="6"/>
  <c r="I197" i="6"/>
  <c r="Q10" i="6"/>
  <c r="X10" i="6"/>
  <c r="P41" i="6"/>
  <c r="W41" i="6"/>
  <c r="P82" i="6"/>
  <c r="W82" i="6"/>
  <c r="P75" i="6"/>
  <c r="W75" i="6"/>
  <c r="T217" i="6"/>
  <c r="AA217" i="6"/>
  <c r="P217" i="6"/>
  <c r="W217" i="6"/>
  <c r="Q221" i="6"/>
  <c r="X221" i="6"/>
  <c r="F158" i="6"/>
  <c r="F160" i="6"/>
  <c r="P221" i="6"/>
  <c r="W221" i="6"/>
  <c r="Q36" i="6"/>
  <c r="X36" i="6"/>
  <c r="R41" i="6"/>
  <c r="Y41" i="6"/>
  <c r="P50" i="6"/>
  <c r="W50" i="6"/>
  <c r="P61" i="6"/>
  <c r="W61" i="6"/>
  <c r="G158" i="6"/>
  <c r="G160" i="6"/>
  <c r="P146" i="6"/>
  <c r="W146" i="6"/>
  <c r="P139" i="6"/>
  <c r="W139" i="6"/>
  <c r="P119" i="6"/>
  <c r="W119" i="6"/>
  <c r="R82" i="6"/>
  <c r="Y82" i="6"/>
  <c r="R75" i="6"/>
  <c r="Y75" i="6"/>
  <c r="R74" i="6"/>
  <c r="Y74" i="6"/>
  <c r="P162" i="6"/>
  <c r="W162" i="6"/>
  <c r="Q190" i="6"/>
  <c r="X190" i="6"/>
  <c r="Q187" i="6"/>
  <c r="X187" i="6"/>
  <c r="Q181" i="6"/>
  <c r="X181" i="6"/>
  <c r="H214" i="6"/>
  <c r="P60" i="6"/>
  <c r="W60" i="6"/>
  <c r="R178" i="6"/>
  <c r="Y178" i="6"/>
  <c r="Q50" i="6"/>
  <c r="X50" i="6"/>
  <c r="Q60" i="6"/>
  <c r="X60" i="6"/>
  <c r="Q146" i="6"/>
  <c r="X146" i="6"/>
  <c r="Q139" i="6"/>
  <c r="X139" i="6"/>
  <c r="Q119" i="6"/>
  <c r="X119" i="6"/>
  <c r="R162" i="6"/>
  <c r="Y162" i="6"/>
  <c r="F197" i="6"/>
  <c r="R190" i="6"/>
  <c r="Y190" i="6"/>
  <c r="R187" i="6"/>
  <c r="Y187" i="6"/>
  <c r="R181" i="6"/>
  <c r="Y181" i="6"/>
  <c r="J197" i="6"/>
  <c r="V217" i="6"/>
  <c r="AC217" i="6"/>
  <c r="G214" i="6"/>
  <c r="P190" i="6"/>
  <c r="W190" i="6"/>
  <c r="P187" i="6"/>
  <c r="W187" i="6"/>
  <c r="Q24" i="6"/>
  <c r="X24" i="6"/>
  <c r="R24" i="6"/>
  <c r="Y24" i="6"/>
  <c r="H197" i="6"/>
  <c r="P202" i="6"/>
  <c r="W202" i="6"/>
  <c r="P10" i="6"/>
  <c r="W10" i="6"/>
  <c r="J158" i="6"/>
  <c r="P181" i="6"/>
  <c r="W181" i="6"/>
  <c r="P178" i="6"/>
  <c r="W178" i="6"/>
  <c r="S217" i="6"/>
  <c r="Z217" i="6"/>
  <c r="I158" i="6"/>
  <c r="I160" i="6"/>
  <c r="G197" i="6"/>
  <c r="S221" i="6"/>
  <c r="Z221" i="6"/>
  <c r="P169" i="6"/>
  <c r="W169" i="6"/>
  <c r="Q162" i="6"/>
  <c r="X162" i="6"/>
  <c r="Q178" i="6"/>
  <c r="X178" i="6"/>
  <c r="U221" i="6"/>
  <c r="AB221" i="6"/>
  <c r="I214" i="6"/>
  <c r="U46" i="6"/>
  <c r="AB46" i="6"/>
  <c r="L192" i="6"/>
  <c r="T192" i="6"/>
  <c r="AA192" i="6"/>
  <c r="L37" i="6"/>
  <c r="L45" i="6"/>
  <c r="T45" i="6"/>
  <c r="AA45" i="6"/>
  <c r="S147" i="6"/>
  <c r="Z147" i="6"/>
  <c r="L12" i="6"/>
  <c r="T12" i="6"/>
  <c r="AA12" i="6"/>
  <c r="M18" i="6"/>
  <c r="U18" i="6"/>
  <c r="AB18" i="6"/>
  <c r="T147" i="6"/>
  <c r="AA147" i="6"/>
  <c r="M147" i="6"/>
  <c r="N147" i="6"/>
  <c r="S39" i="6"/>
  <c r="Z39" i="6"/>
  <c r="L39" i="6"/>
  <c r="T39" i="6"/>
  <c r="AA39" i="6"/>
  <c r="S47" i="6"/>
  <c r="Z47" i="6"/>
  <c r="L47" i="6"/>
  <c r="T47" i="6"/>
  <c r="AA47" i="6"/>
  <c r="T151" i="6"/>
  <c r="AA151" i="6"/>
  <c r="M151" i="6"/>
  <c r="U151" i="6"/>
  <c r="AB151" i="6"/>
  <c r="S16" i="6"/>
  <c r="Z16" i="6"/>
  <c r="L16" i="6"/>
  <c r="T16" i="6"/>
  <c r="AA16" i="6"/>
  <c r="S43" i="6"/>
  <c r="Z43" i="6"/>
  <c r="L43" i="6"/>
  <c r="T43" i="6"/>
  <c r="AA43" i="6"/>
  <c r="L149" i="6"/>
  <c r="L150" i="6"/>
  <c r="M150" i="6"/>
  <c r="N150" i="6"/>
  <c r="V150" i="6"/>
  <c r="AC150" i="6"/>
  <c r="L155" i="6"/>
  <c r="L170" i="6"/>
  <c r="T170" i="6"/>
  <c r="AA170" i="6"/>
  <c r="M193" i="6"/>
  <c r="T193" i="6"/>
  <c r="AA193" i="6"/>
  <c r="L21" i="6"/>
  <c r="T21" i="6"/>
  <c r="AA21" i="6"/>
  <c r="L22" i="6"/>
  <c r="S26" i="6"/>
  <c r="Z26" i="6"/>
  <c r="L26" i="6"/>
  <c r="T26" i="6"/>
  <c r="AA26" i="6"/>
  <c r="L28" i="6"/>
  <c r="T28" i="6"/>
  <c r="AA28" i="6"/>
  <c r="S30" i="6"/>
  <c r="Z30" i="6"/>
  <c r="L30" i="6"/>
  <c r="M30" i="6"/>
  <c r="L32" i="6"/>
  <c r="T32" i="6"/>
  <c r="AA32" i="6"/>
  <c r="L153" i="6"/>
  <c r="L154" i="6"/>
  <c r="M154" i="6"/>
  <c r="L172" i="6"/>
  <c r="T172" i="6"/>
  <c r="AA172" i="6"/>
  <c r="S193" i="6"/>
  <c r="Z193" i="6"/>
  <c r="L13" i="6"/>
  <c r="M13" i="6"/>
  <c r="L14" i="6"/>
  <c r="S17" i="6"/>
  <c r="Z17" i="6"/>
  <c r="L17" i="6"/>
  <c r="T17" i="6"/>
  <c r="AA17" i="6"/>
  <c r="L20" i="6"/>
  <c r="T20" i="6"/>
  <c r="AA20" i="6"/>
  <c r="S27" i="6"/>
  <c r="Z27" i="6"/>
  <c r="S31" i="6"/>
  <c r="Z31" i="6"/>
  <c r="S44" i="6"/>
  <c r="Z44" i="6"/>
  <c r="L44" i="6"/>
  <c r="T44" i="6"/>
  <c r="AA44" i="6"/>
  <c r="T46" i="6"/>
  <c r="AA46" i="6"/>
  <c r="H160" i="6"/>
  <c r="S114" i="3"/>
  <c r="Z114" i="3"/>
  <c r="S98" i="3"/>
  <c r="Z98" i="3"/>
  <c r="R169" i="6"/>
  <c r="Y169" i="6"/>
  <c r="J214" i="6"/>
  <c r="Q202" i="6"/>
  <c r="X202" i="6"/>
  <c r="R221" i="6"/>
  <c r="Y221" i="6"/>
  <c r="R217" i="6"/>
  <c r="Y217" i="6"/>
  <c r="N53" i="6"/>
  <c r="S29" i="6"/>
  <c r="Z29" i="6"/>
  <c r="L29" i="6"/>
  <c r="S25" i="6"/>
  <c r="Z25" i="6"/>
  <c r="L25" i="6"/>
  <c r="M31" i="6"/>
  <c r="T31" i="6"/>
  <c r="AA31" i="6"/>
  <c r="S34" i="6"/>
  <c r="Z34" i="6"/>
  <c r="L34" i="6"/>
  <c r="M17" i="6"/>
  <c r="M26" i="6"/>
  <c r="M27" i="6"/>
  <c r="T27" i="6"/>
  <c r="AA27" i="6"/>
  <c r="S33" i="6"/>
  <c r="Z33" i="6"/>
  <c r="L33" i="6"/>
  <c r="S87" i="6"/>
  <c r="Z87" i="6"/>
  <c r="T77" i="6"/>
  <c r="AA77" i="6"/>
  <c r="T81" i="6"/>
  <c r="AA81" i="6"/>
  <c r="T90" i="6"/>
  <c r="AA90" i="6"/>
  <c r="T98" i="6"/>
  <c r="AA98" i="6"/>
  <c r="T106" i="6"/>
  <c r="AA106" i="6"/>
  <c r="T114" i="6"/>
  <c r="AA114" i="6"/>
  <c r="V134" i="6"/>
  <c r="AC134" i="6"/>
  <c r="U134" i="6"/>
  <c r="AB134" i="6"/>
  <c r="T134" i="6"/>
  <c r="AA134" i="6"/>
  <c r="T136" i="6"/>
  <c r="AA136" i="6"/>
  <c r="T141" i="6"/>
  <c r="AA141" i="6"/>
  <c r="S142" i="6"/>
  <c r="Z142" i="6"/>
  <c r="T144" i="6"/>
  <c r="AA144" i="6"/>
  <c r="T152" i="6"/>
  <c r="AA152" i="6"/>
  <c r="T163" i="6"/>
  <c r="AA163" i="6"/>
  <c r="T78" i="6"/>
  <c r="AA78" i="6"/>
  <c r="U91" i="6"/>
  <c r="AB91" i="6"/>
  <c r="V92" i="6"/>
  <c r="AC92" i="6"/>
  <c r="V97" i="6"/>
  <c r="AC97" i="6"/>
  <c r="U98" i="6"/>
  <c r="AB98" i="6"/>
  <c r="U99" i="6"/>
  <c r="AB99" i="6"/>
  <c r="V100" i="6"/>
  <c r="AC100" i="6"/>
  <c r="V105" i="6"/>
  <c r="AC105" i="6"/>
  <c r="U106" i="6"/>
  <c r="AB106" i="6"/>
  <c r="U107" i="6"/>
  <c r="AB107" i="6"/>
  <c r="V108" i="6"/>
  <c r="AC108" i="6"/>
  <c r="V113" i="6"/>
  <c r="AC113" i="6"/>
  <c r="U114" i="6"/>
  <c r="AB114" i="6"/>
  <c r="U115" i="6"/>
  <c r="AB115" i="6"/>
  <c r="T140" i="6"/>
  <c r="AA140" i="6"/>
  <c r="U150" i="6"/>
  <c r="AB150" i="6"/>
  <c r="U152" i="6"/>
  <c r="AB152" i="6"/>
  <c r="L173" i="6"/>
  <c r="S188" i="6"/>
  <c r="Z188" i="6"/>
  <c r="L11" i="6"/>
  <c r="L15" i="6"/>
  <c r="L19" i="6"/>
  <c r="S38" i="6"/>
  <c r="Z38" i="6"/>
  <c r="L42" i="6"/>
  <c r="V85" i="6"/>
  <c r="AC85" i="6"/>
  <c r="T92" i="6"/>
  <c r="AA92" i="6"/>
  <c r="T100" i="6"/>
  <c r="AA100" i="6"/>
  <c r="T108" i="6"/>
  <c r="AA108" i="6"/>
  <c r="S117" i="6"/>
  <c r="Z117" i="6"/>
  <c r="V135" i="6"/>
  <c r="AC135" i="6"/>
  <c r="U135" i="6"/>
  <c r="AB135" i="6"/>
  <c r="S194" i="6"/>
  <c r="Z194" i="6"/>
  <c r="L194" i="6"/>
  <c r="S11" i="6"/>
  <c r="Z11" i="6"/>
  <c r="L38" i="6"/>
  <c r="S42" i="6"/>
  <c r="Z42" i="6"/>
  <c r="S46" i="6"/>
  <c r="Z46" i="6"/>
  <c r="U78" i="6"/>
  <c r="AB78" i="6"/>
  <c r="S90" i="6"/>
  <c r="Z90" i="6"/>
  <c r="V96" i="6"/>
  <c r="AC96" i="6"/>
  <c r="V104" i="6"/>
  <c r="AC104" i="6"/>
  <c r="V112" i="6"/>
  <c r="AC112" i="6"/>
  <c r="S120" i="6"/>
  <c r="Z120" i="6"/>
  <c r="S122" i="6"/>
  <c r="Z122" i="6"/>
  <c r="S124" i="6"/>
  <c r="Z124" i="6"/>
  <c r="S126" i="6"/>
  <c r="Z126" i="6"/>
  <c r="S128" i="6"/>
  <c r="Z128" i="6"/>
  <c r="T130" i="6"/>
  <c r="AA130" i="6"/>
  <c r="N148" i="6"/>
  <c r="V148" i="6"/>
  <c r="AC148" i="6"/>
  <c r="U148" i="6"/>
  <c r="AB148" i="6"/>
  <c r="T148" i="6"/>
  <c r="AA148" i="6"/>
  <c r="L191" i="6"/>
  <c r="S191" i="6"/>
  <c r="Z191" i="6"/>
  <c r="T79" i="6"/>
  <c r="AA79" i="6"/>
  <c r="S148" i="6"/>
  <c r="Z148" i="6"/>
  <c r="T182" i="6"/>
  <c r="AA182" i="6"/>
  <c r="S185" i="6"/>
  <c r="Z185" i="6"/>
  <c r="T143" i="6"/>
  <c r="AA143" i="6"/>
  <c r="L171" i="6"/>
  <c r="S169" i="6"/>
  <c r="Z169" i="6"/>
  <c r="T179" i="6"/>
  <c r="AA179" i="6"/>
  <c r="T184" i="6"/>
  <c r="AA184" i="6"/>
  <c r="S183" i="6"/>
  <c r="Z183" i="6"/>
  <c r="T173" i="3"/>
  <c r="AA173" i="3"/>
  <c r="M173" i="3"/>
  <c r="M136" i="3"/>
  <c r="T136" i="3"/>
  <c r="AA136" i="3"/>
  <c r="N128" i="3"/>
  <c r="V128" i="3"/>
  <c r="AC128" i="3"/>
  <c r="U128" i="3"/>
  <c r="AB128" i="3"/>
  <c r="L140" i="3"/>
  <c r="S140" i="3"/>
  <c r="Z140" i="3"/>
  <c r="T128" i="3"/>
  <c r="AA128" i="3"/>
  <c r="S97" i="3"/>
  <c r="Z97" i="3"/>
  <c r="N150" i="3"/>
  <c r="V150" i="3"/>
  <c r="AC150" i="3"/>
  <c r="U150" i="3"/>
  <c r="AB150" i="3"/>
  <c r="L170" i="3"/>
  <c r="T170" i="3"/>
  <c r="AA170" i="3"/>
  <c r="S183" i="3"/>
  <c r="Z183" i="3"/>
  <c r="S173" i="3"/>
  <c r="Z173" i="3"/>
  <c r="T150" i="3"/>
  <c r="AA150" i="3"/>
  <c r="T144" i="3"/>
  <c r="AA144" i="3"/>
  <c r="S136" i="3"/>
  <c r="Z136" i="3"/>
  <c r="S132" i="3"/>
  <c r="Z132" i="3"/>
  <c r="T127" i="3"/>
  <c r="AA127" i="3"/>
  <c r="S117" i="3"/>
  <c r="Z117" i="3"/>
  <c r="L101" i="3"/>
  <c r="M101" i="3"/>
  <c r="S101" i="3"/>
  <c r="Z101" i="3"/>
  <c r="N132" i="3"/>
  <c r="V132" i="3"/>
  <c r="AC132" i="3"/>
  <c r="U132" i="3"/>
  <c r="AB132" i="3"/>
  <c r="S182" i="3"/>
  <c r="Z182" i="3"/>
  <c r="S113" i="3"/>
  <c r="Z113" i="3"/>
  <c r="M154" i="3"/>
  <c r="T154" i="3"/>
  <c r="AA154" i="3"/>
  <c r="S154" i="3"/>
  <c r="Z154" i="3"/>
  <c r="T132" i="3"/>
  <c r="AA132" i="3"/>
  <c r="S128" i="3"/>
  <c r="Z128" i="3"/>
  <c r="L85" i="3"/>
  <c r="T85" i="3"/>
  <c r="AA85" i="3"/>
  <c r="S77" i="3"/>
  <c r="Z77" i="3"/>
  <c r="L77" i="3"/>
  <c r="M77" i="3"/>
  <c r="T164" i="3"/>
  <c r="AA164" i="3"/>
  <c r="S155" i="3"/>
  <c r="Z155" i="3"/>
  <c r="S151" i="3"/>
  <c r="Z151" i="3"/>
  <c r="S150" i="3"/>
  <c r="Z150" i="3"/>
  <c r="S144" i="3"/>
  <c r="Z144" i="3"/>
  <c r="S86" i="3"/>
  <c r="Z86" i="3"/>
  <c r="L153" i="3"/>
  <c r="S153" i="3"/>
  <c r="Z153" i="3"/>
  <c r="S165" i="3"/>
  <c r="Z165" i="3"/>
  <c r="K187" i="3"/>
  <c r="S187" i="3"/>
  <c r="Z187" i="3"/>
  <c r="L188" i="3"/>
  <c r="S188" i="3"/>
  <c r="Z188" i="3"/>
  <c r="M147" i="3"/>
  <c r="T147" i="3"/>
  <c r="AA147" i="3"/>
  <c r="L185" i="3"/>
  <c r="L181" i="3"/>
  <c r="S185" i="3"/>
  <c r="Z185" i="3"/>
  <c r="L194" i="3"/>
  <c r="S194" i="3"/>
  <c r="Z194" i="3"/>
  <c r="K178" i="3"/>
  <c r="S178" i="3"/>
  <c r="Z178" i="3"/>
  <c r="S179" i="3"/>
  <c r="Z179" i="3"/>
  <c r="L179" i="3"/>
  <c r="M193" i="3"/>
  <c r="L142" i="3"/>
  <c r="S142" i="3"/>
  <c r="Z142" i="3"/>
  <c r="L149" i="3"/>
  <c r="S149" i="3"/>
  <c r="Z149" i="3"/>
  <c r="M192" i="3"/>
  <c r="T192" i="3"/>
  <c r="AA192" i="3"/>
  <c r="L115" i="3"/>
  <c r="S115" i="3"/>
  <c r="Z115" i="3"/>
  <c r="L111" i="3"/>
  <c r="S111" i="3"/>
  <c r="Z111" i="3"/>
  <c r="L107" i="3"/>
  <c r="S107" i="3"/>
  <c r="Z107" i="3"/>
  <c r="L103" i="3"/>
  <c r="S103" i="3"/>
  <c r="Z103" i="3"/>
  <c r="L99" i="3"/>
  <c r="S99" i="3"/>
  <c r="Z99" i="3"/>
  <c r="L95" i="3"/>
  <c r="S95" i="3"/>
  <c r="Z95" i="3"/>
  <c r="M120" i="3"/>
  <c r="T120" i="3"/>
  <c r="AA120" i="3"/>
  <c r="L134" i="3"/>
  <c r="S134" i="3"/>
  <c r="Z134" i="3"/>
  <c r="L130" i="3"/>
  <c r="S130" i="3"/>
  <c r="Z130" i="3"/>
  <c r="L126" i="3"/>
  <c r="S126" i="3"/>
  <c r="Z126" i="3"/>
  <c r="L122" i="3"/>
  <c r="S122" i="3"/>
  <c r="Z122" i="3"/>
  <c r="M170" i="3"/>
  <c r="U170" i="3"/>
  <c r="AB170" i="3"/>
  <c r="N86" i="3"/>
  <c r="V86" i="3"/>
  <c r="AC86" i="3"/>
  <c r="U86" i="3"/>
  <c r="AB86" i="3"/>
  <c r="L92" i="3"/>
  <c r="S92" i="3"/>
  <c r="Z92" i="3"/>
  <c r="M110" i="3"/>
  <c r="T110" i="3"/>
  <c r="AA110" i="3"/>
  <c r="M106" i="3"/>
  <c r="T106" i="3"/>
  <c r="AA106" i="3"/>
  <c r="M98" i="3"/>
  <c r="T98" i="3"/>
  <c r="AA98" i="3"/>
  <c r="M94" i="3"/>
  <c r="T94" i="3"/>
  <c r="AA94" i="3"/>
  <c r="M133" i="3"/>
  <c r="T133" i="3"/>
  <c r="AA133" i="3"/>
  <c r="L129" i="3"/>
  <c r="S129" i="3"/>
  <c r="Z129" i="3"/>
  <c r="N125" i="3"/>
  <c r="V125" i="3"/>
  <c r="AC125" i="3"/>
  <c r="U125" i="3"/>
  <c r="AB125" i="3"/>
  <c r="M191" i="3"/>
  <c r="U191" i="3"/>
  <c r="AB191" i="3"/>
  <c r="T191" i="3"/>
  <c r="AA191" i="3"/>
  <c r="U184" i="3"/>
  <c r="AB184" i="3"/>
  <c r="T172" i="3"/>
  <c r="AA172" i="3"/>
  <c r="S164" i="3"/>
  <c r="Z164" i="3"/>
  <c r="U152" i="3"/>
  <c r="AB152" i="3"/>
  <c r="S148" i="3"/>
  <c r="Z148" i="3"/>
  <c r="S147" i="3"/>
  <c r="Z147" i="3"/>
  <c r="S141" i="3"/>
  <c r="Z141" i="3"/>
  <c r="S135" i="3"/>
  <c r="Z135" i="3"/>
  <c r="S127" i="3"/>
  <c r="Z127" i="3"/>
  <c r="T125" i="3"/>
  <c r="AA125" i="3"/>
  <c r="S102" i="3"/>
  <c r="Z102" i="3"/>
  <c r="M117" i="3"/>
  <c r="T117" i="3"/>
  <c r="AA117" i="3"/>
  <c r="M113" i="3"/>
  <c r="T113" i="3"/>
  <c r="AA113" i="3"/>
  <c r="M109" i="3"/>
  <c r="T109" i="3"/>
  <c r="AA109" i="3"/>
  <c r="M105" i="3"/>
  <c r="T105" i="3"/>
  <c r="AA105" i="3"/>
  <c r="M97" i="3"/>
  <c r="T97" i="3"/>
  <c r="AA97" i="3"/>
  <c r="M93" i="3"/>
  <c r="T93" i="3"/>
  <c r="AA93" i="3"/>
  <c r="M155" i="3"/>
  <c r="T155" i="3"/>
  <c r="AA155" i="3"/>
  <c r="M151" i="3"/>
  <c r="T151" i="3"/>
  <c r="AA151" i="3"/>
  <c r="K214" i="3"/>
  <c r="S214" i="3"/>
  <c r="Z214" i="3"/>
  <c r="T184" i="3"/>
  <c r="AA184" i="3"/>
  <c r="U182" i="3"/>
  <c r="AB182" i="3"/>
  <c r="S172" i="3"/>
  <c r="Z172" i="3"/>
  <c r="S171" i="3"/>
  <c r="Z171" i="3"/>
  <c r="T152" i="3"/>
  <c r="AA152" i="3"/>
  <c r="S133" i="3"/>
  <c r="Z133" i="3"/>
  <c r="S125" i="3"/>
  <c r="Z125" i="3"/>
  <c r="S121" i="3"/>
  <c r="Z121" i="3"/>
  <c r="S106" i="3"/>
  <c r="Z106" i="3"/>
  <c r="S105" i="3"/>
  <c r="Z105" i="3"/>
  <c r="S90" i="3"/>
  <c r="Z90" i="3"/>
  <c r="M114" i="3"/>
  <c r="T114" i="3"/>
  <c r="AA114" i="3"/>
  <c r="M102" i="3"/>
  <c r="T102" i="3"/>
  <c r="AA102" i="3"/>
  <c r="M137" i="3"/>
  <c r="T137" i="3"/>
  <c r="AA137" i="3"/>
  <c r="S120" i="3"/>
  <c r="Z120" i="3"/>
  <c r="K119" i="3"/>
  <c r="S119" i="3"/>
  <c r="Z119" i="3"/>
  <c r="M135" i="3"/>
  <c r="T135" i="3"/>
  <c r="AA135" i="3"/>
  <c r="M131" i="3"/>
  <c r="T131" i="3"/>
  <c r="AA131" i="3"/>
  <c r="N127" i="3"/>
  <c r="V127" i="3"/>
  <c r="AC127" i="3"/>
  <c r="U127" i="3"/>
  <c r="AB127" i="3"/>
  <c r="L123" i="3"/>
  <c r="S123" i="3"/>
  <c r="Z123" i="3"/>
  <c r="S184" i="3"/>
  <c r="Z184" i="3"/>
  <c r="T182" i="3"/>
  <c r="AA182" i="3"/>
  <c r="U164" i="3"/>
  <c r="AB164" i="3"/>
  <c r="S152" i="3"/>
  <c r="Z152" i="3"/>
  <c r="S131" i="3"/>
  <c r="Z131" i="3"/>
  <c r="S110" i="3"/>
  <c r="Z110" i="3"/>
  <c r="S109" i="3"/>
  <c r="Z109" i="3"/>
  <c r="S94" i="3"/>
  <c r="Z94" i="3"/>
  <c r="S93" i="3"/>
  <c r="Z93" i="3"/>
  <c r="T86" i="3"/>
  <c r="AA86" i="3"/>
  <c r="L116" i="3"/>
  <c r="S116" i="3"/>
  <c r="Z116" i="3"/>
  <c r="L112" i="3"/>
  <c r="S112" i="3"/>
  <c r="Z112" i="3"/>
  <c r="L108" i="3"/>
  <c r="S108" i="3"/>
  <c r="Z108" i="3"/>
  <c r="L104" i="3"/>
  <c r="S104" i="3"/>
  <c r="Z104" i="3"/>
  <c r="L100" i="3"/>
  <c r="S100" i="3"/>
  <c r="Z100" i="3"/>
  <c r="L96" i="3"/>
  <c r="S96" i="3"/>
  <c r="Z96" i="3"/>
  <c r="L124" i="3"/>
  <c r="S124" i="3"/>
  <c r="Z124" i="3"/>
  <c r="K190" i="3"/>
  <c r="M183" i="3"/>
  <c r="U183" i="3"/>
  <c r="AB183" i="3"/>
  <c r="K181" i="3"/>
  <c r="S181" i="3"/>
  <c r="Z181" i="3"/>
  <c r="M171" i="3"/>
  <c r="M121" i="3"/>
  <c r="U121" i="3"/>
  <c r="AB121" i="3"/>
  <c r="M148" i="3"/>
  <c r="U148" i="3"/>
  <c r="AB148" i="3"/>
  <c r="K146" i="3"/>
  <c r="M141" i="3"/>
  <c r="K139" i="3"/>
  <c r="S139" i="3"/>
  <c r="Z139" i="3"/>
  <c r="M90" i="3"/>
  <c r="U90" i="3"/>
  <c r="AB90" i="3"/>
  <c r="K43" i="3"/>
  <c r="K44" i="3"/>
  <c r="K45" i="3"/>
  <c r="K46" i="3"/>
  <c r="K47" i="3"/>
  <c r="K42" i="3"/>
  <c r="S42" i="3"/>
  <c r="Z42" i="3"/>
  <c r="K38" i="3"/>
  <c r="K39" i="3"/>
  <c r="K37" i="3"/>
  <c r="K26" i="3"/>
  <c r="K27" i="3"/>
  <c r="K28" i="3"/>
  <c r="K29" i="3"/>
  <c r="K30" i="3"/>
  <c r="K31" i="3"/>
  <c r="K32" i="3"/>
  <c r="K33" i="3"/>
  <c r="K34" i="3"/>
  <c r="K25" i="3"/>
  <c r="S25" i="3"/>
  <c r="Z25" i="3"/>
  <c r="K12" i="3"/>
  <c r="K13" i="3"/>
  <c r="K14" i="3"/>
  <c r="K15" i="3"/>
  <c r="K16" i="3"/>
  <c r="K17" i="3"/>
  <c r="K18" i="3"/>
  <c r="K19" i="3"/>
  <c r="K20" i="3"/>
  <c r="K21" i="3"/>
  <c r="K22" i="3"/>
  <c r="K11" i="3"/>
  <c r="H199" i="6"/>
  <c r="H223" i="6"/>
  <c r="G199" i="6"/>
  <c r="M39" i="6"/>
  <c r="M32" i="6"/>
  <c r="T150" i="6"/>
  <c r="AA150" i="6"/>
  <c r="I199" i="6"/>
  <c r="M12" i="6"/>
  <c r="M192" i="6"/>
  <c r="M20" i="6"/>
  <c r="N20" i="6"/>
  <c r="V20" i="6"/>
  <c r="AC20" i="6"/>
  <c r="L146" i="3"/>
  <c r="F199" i="6"/>
  <c r="F223" i="6"/>
  <c r="F230" i="6"/>
  <c r="L214" i="3"/>
  <c r="T214" i="3"/>
  <c r="AA214" i="3"/>
  <c r="S169" i="3"/>
  <c r="Z169" i="3"/>
  <c r="K174" i="3"/>
  <c r="S174" i="3"/>
  <c r="Z174" i="3"/>
  <c r="L174" i="3"/>
  <c r="S202" i="6"/>
  <c r="Z202" i="6"/>
  <c r="R197" i="6"/>
  <c r="Y197" i="6"/>
  <c r="N191" i="3"/>
  <c r="V191" i="3"/>
  <c r="AC191" i="3"/>
  <c r="M85" i="3"/>
  <c r="U85" i="3"/>
  <c r="AB85" i="3"/>
  <c r="T30" i="6"/>
  <c r="AA30" i="6"/>
  <c r="M170" i="6"/>
  <c r="U170" i="6"/>
  <c r="AB170" i="6"/>
  <c r="M172" i="6"/>
  <c r="U172" i="6"/>
  <c r="AB172" i="6"/>
  <c r="N151" i="6"/>
  <c r="V151" i="6"/>
  <c r="AC151" i="6"/>
  <c r="M43" i="6"/>
  <c r="U43" i="6"/>
  <c r="AB43" i="6"/>
  <c r="N18" i="6"/>
  <c r="V18" i="6"/>
  <c r="AC18" i="6"/>
  <c r="N143" i="3"/>
  <c r="V143" i="3"/>
  <c r="AC143" i="3"/>
  <c r="M202" i="3"/>
  <c r="N202" i="3"/>
  <c r="V202" i="3"/>
  <c r="AC202" i="3"/>
  <c r="T169" i="3"/>
  <c r="AA169" i="3"/>
  <c r="T202" i="3"/>
  <c r="AA202" i="3"/>
  <c r="G223" i="6"/>
  <c r="G230" i="6"/>
  <c r="P214" i="6"/>
  <c r="W214" i="6"/>
  <c r="V163" i="3"/>
  <c r="AC163" i="3"/>
  <c r="T163" i="3"/>
  <c r="AA163" i="3"/>
  <c r="T77" i="3"/>
  <c r="AA77" i="3"/>
  <c r="L119" i="3"/>
  <c r="T119" i="3"/>
  <c r="AA119" i="3"/>
  <c r="Q214" i="6"/>
  <c r="X214" i="6"/>
  <c r="P158" i="6"/>
  <c r="W158" i="6"/>
  <c r="P197" i="6"/>
  <c r="W197" i="6"/>
  <c r="R158" i="6"/>
  <c r="Y158" i="6"/>
  <c r="J160" i="6"/>
  <c r="R160" i="6"/>
  <c r="Y160" i="6"/>
  <c r="Q158" i="6"/>
  <c r="X158" i="6"/>
  <c r="Q197" i="6"/>
  <c r="X197" i="6"/>
  <c r="U147" i="6"/>
  <c r="AB147" i="6"/>
  <c r="M44" i="6"/>
  <c r="N44" i="6"/>
  <c r="V44" i="6"/>
  <c r="AC44" i="6"/>
  <c r="T37" i="6"/>
  <c r="AA37" i="6"/>
  <c r="M37" i="6"/>
  <c r="M45" i="6"/>
  <c r="U45" i="6"/>
  <c r="AB45" i="6"/>
  <c r="M21" i="6"/>
  <c r="N21" i="6"/>
  <c r="V21" i="6"/>
  <c r="AC21" i="6"/>
  <c r="T22" i="6"/>
  <c r="AA22" i="6"/>
  <c r="M22" i="6"/>
  <c r="U193" i="6"/>
  <c r="AB193" i="6"/>
  <c r="N193" i="6"/>
  <c r="V193" i="6"/>
  <c r="AC193" i="6"/>
  <c r="T149" i="6"/>
  <c r="AA149" i="6"/>
  <c r="M149" i="6"/>
  <c r="M47" i="6"/>
  <c r="U47" i="6"/>
  <c r="AB47" i="6"/>
  <c r="T13" i="6"/>
  <c r="AA13" i="6"/>
  <c r="T153" i="6"/>
  <c r="AA153" i="6"/>
  <c r="M153" i="6"/>
  <c r="M16" i="6"/>
  <c r="N16" i="6"/>
  <c r="V16" i="6"/>
  <c r="AC16" i="6"/>
  <c r="T154" i="6"/>
  <c r="AA154" i="6"/>
  <c r="T155" i="6"/>
  <c r="AA155" i="6"/>
  <c r="M155" i="6"/>
  <c r="M28" i="6"/>
  <c r="U28" i="6"/>
  <c r="AB28" i="6"/>
  <c r="T14" i="6"/>
  <c r="AA14" i="6"/>
  <c r="M14" i="6"/>
  <c r="P160" i="6"/>
  <c r="W160" i="6"/>
  <c r="Q160" i="6"/>
  <c r="X160" i="6"/>
  <c r="S162" i="3"/>
  <c r="Z162" i="3"/>
  <c r="T162" i="3"/>
  <c r="AA162" i="3"/>
  <c r="T101" i="3"/>
  <c r="AA101" i="3"/>
  <c r="R214" i="6"/>
  <c r="Y214" i="6"/>
  <c r="V184" i="6"/>
  <c r="AC184" i="6"/>
  <c r="U184" i="6"/>
  <c r="AB184" i="6"/>
  <c r="V127" i="6"/>
  <c r="AC127" i="6"/>
  <c r="U127" i="6"/>
  <c r="AB127" i="6"/>
  <c r="T122" i="6"/>
  <c r="AA122" i="6"/>
  <c r="T102" i="6"/>
  <c r="AA102" i="6"/>
  <c r="S84" i="6"/>
  <c r="Z84" i="6"/>
  <c r="S80" i="6"/>
  <c r="Z80" i="6"/>
  <c r="M15" i="6"/>
  <c r="T15" i="6"/>
  <c r="AA15" i="6"/>
  <c r="T33" i="6"/>
  <c r="AA33" i="6"/>
  <c r="M33" i="6"/>
  <c r="U26" i="6"/>
  <c r="AB26" i="6"/>
  <c r="N26" i="6"/>
  <c r="V26" i="6"/>
  <c r="AC26" i="6"/>
  <c r="M171" i="6"/>
  <c r="T171" i="6"/>
  <c r="AA171" i="6"/>
  <c r="T169" i="6"/>
  <c r="AA169" i="6"/>
  <c r="T124" i="6"/>
  <c r="AA124" i="6"/>
  <c r="T110" i="6"/>
  <c r="AA110" i="6"/>
  <c r="M42" i="6"/>
  <c r="T42" i="6"/>
  <c r="AA42" i="6"/>
  <c r="N12" i="6"/>
  <c r="V12" i="6"/>
  <c r="AC12" i="6"/>
  <c r="U12" i="6"/>
  <c r="AB12" i="6"/>
  <c r="U144" i="6"/>
  <c r="AB144" i="6"/>
  <c r="V144" i="6"/>
  <c r="AC144" i="6"/>
  <c r="U143" i="6"/>
  <c r="AB143" i="6"/>
  <c r="V143" i="6"/>
  <c r="AC143" i="6"/>
  <c r="T183" i="6"/>
  <c r="AA183" i="6"/>
  <c r="U179" i="6"/>
  <c r="AB179" i="6"/>
  <c r="U182" i="6"/>
  <c r="AB182" i="6"/>
  <c r="M191" i="6"/>
  <c r="T191" i="6"/>
  <c r="AA191" i="6"/>
  <c r="T128" i="6"/>
  <c r="AA128" i="6"/>
  <c r="V125" i="6"/>
  <c r="AC125" i="6"/>
  <c r="U125" i="6"/>
  <c r="AB125" i="6"/>
  <c r="U32" i="6"/>
  <c r="AB32" i="6"/>
  <c r="N32" i="6"/>
  <c r="V32" i="6"/>
  <c r="AC32" i="6"/>
  <c r="V103" i="6"/>
  <c r="AC103" i="6"/>
  <c r="U103" i="6"/>
  <c r="AB103" i="6"/>
  <c r="T94" i="6"/>
  <c r="AA94" i="6"/>
  <c r="V78" i="6"/>
  <c r="AC78" i="6"/>
  <c r="U163" i="6"/>
  <c r="AB163" i="6"/>
  <c r="T86" i="6"/>
  <c r="AA86" i="6"/>
  <c r="T142" i="6"/>
  <c r="AA142" i="6"/>
  <c r="U136" i="6"/>
  <c r="AB136" i="6"/>
  <c r="V136" i="6"/>
  <c r="AC136" i="6"/>
  <c r="U44" i="6"/>
  <c r="AB44" i="6"/>
  <c r="U27" i="6"/>
  <c r="AB27" i="6"/>
  <c r="N27" i="6"/>
  <c r="V27" i="6"/>
  <c r="AC27" i="6"/>
  <c r="U17" i="6"/>
  <c r="AB17" i="6"/>
  <c r="N17" i="6"/>
  <c r="V17" i="6"/>
  <c r="AC17" i="6"/>
  <c r="U31" i="6"/>
  <c r="AB31" i="6"/>
  <c r="N31" i="6"/>
  <c r="V31" i="6"/>
  <c r="AC31" i="6"/>
  <c r="S214" i="6"/>
  <c r="Z214" i="6"/>
  <c r="T185" i="6"/>
  <c r="AA185" i="6"/>
  <c r="T120" i="6"/>
  <c r="AA120" i="6"/>
  <c r="N39" i="6"/>
  <c r="V39" i="6"/>
  <c r="AC39" i="6"/>
  <c r="U39" i="6"/>
  <c r="AB39" i="6"/>
  <c r="V111" i="6"/>
  <c r="AC111" i="6"/>
  <c r="U111" i="6"/>
  <c r="AB111" i="6"/>
  <c r="T188" i="6"/>
  <c r="AA188" i="6"/>
  <c r="U141" i="6"/>
  <c r="AB141" i="6"/>
  <c r="V141" i="6"/>
  <c r="AC141" i="6"/>
  <c r="U90" i="6"/>
  <c r="AB90" i="6"/>
  <c r="M34" i="6"/>
  <c r="T34" i="6"/>
  <c r="AA34" i="6"/>
  <c r="U30" i="6"/>
  <c r="AB30" i="6"/>
  <c r="N30" i="6"/>
  <c r="V30" i="6"/>
  <c r="AC30" i="6"/>
  <c r="U21" i="6"/>
  <c r="AB21" i="6"/>
  <c r="N192" i="6"/>
  <c r="V192" i="6"/>
  <c r="AC192" i="6"/>
  <c r="U192" i="6"/>
  <c r="AB192" i="6"/>
  <c r="V121" i="6"/>
  <c r="AC121" i="6"/>
  <c r="U121" i="6"/>
  <c r="AB121" i="6"/>
  <c r="M38" i="6"/>
  <c r="T38" i="6"/>
  <c r="AA38" i="6"/>
  <c r="U140" i="6"/>
  <c r="AB140" i="6"/>
  <c r="U81" i="6"/>
  <c r="AB81" i="6"/>
  <c r="M29" i="6"/>
  <c r="T29" i="6"/>
  <c r="AA29" i="6"/>
  <c r="T126" i="6"/>
  <c r="AA126" i="6"/>
  <c r="V123" i="6"/>
  <c r="AC123" i="6"/>
  <c r="U123" i="6"/>
  <c r="AB123" i="6"/>
  <c r="T194" i="6"/>
  <c r="AA194" i="6"/>
  <c r="M194" i="6"/>
  <c r="V147" i="6"/>
  <c r="AC147" i="6"/>
  <c r="T117" i="6"/>
  <c r="AA117" i="6"/>
  <c r="V95" i="6"/>
  <c r="AC95" i="6"/>
  <c r="U95" i="6"/>
  <c r="AB95" i="6"/>
  <c r="U79" i="6"/>
  <c r="AB79" i="6"/>
  <c r="V79" i="6"/>
  <c r="AC79" i="6"/>
  <c r="M19" i="6"/>
  <c r="T19" i="6"/>
  <c r="AA19" i="6"/>
  <c r="M11" i="6"/>
  <c r="T11" i="6"/>
  <c r="AA11" i="6"/>
  <c r="M173" i="6"/>
  <c r="T173" i="6"/>
  <c r="AA173" i="6"/>
  <c r="U154" i="6"/>
  <c r="AB154" i="6"/>
  <c r="N154" i="6"/>
  <c r="V154" i="6"/>
  <c r="AC154" i="6"/>
  <c r="T87" i="6"/>
  <c r="AA87" i="6"/>
  <c r="U77" i="6"/>
  <c r="AB77" i="6"/>
  <c r="V77" i="6"/>
  <c r="AC77" i="6"/>
  <c r="M25" i="6"/>
  <c r="T25" i="6"/>
  <c r="AA25" i="6"/>
  <c r="U13" i="6"/>
  <c r="AB13" i="6"/>
  <c r="N13" i="6"/>
  <c r="V13" i="6"/>
  <c r="AC13" i="6"/>
  <c r="M140" i="3"/>
  <c r="T140" i="3"/>
  <c r="AA140" i="3"/>
  <c r="L139" i="3"/>
  <c r="T139" i="3"/>
  <c r="AA139" i="3"/>
  <c r="N173" i="3"/>
  <c r="V173" i="3"/>
  <c r="AC173" i="3"/>
  <c r="U173" i="3"/>
  <c r="AB173" i="3"/>
  <c r="N154" i="3"/>
  <c r="V154" i="3"/>
  <c r="AC154" i="3"/>
  <c r="U154" i="3"/>
  <c r="AB154" i="3"/>
  <c r="N136" i="3"/>
  <c r="V136" i="3"/>
  <c r="AC136" i="3"/>
  <c r="U136" i="3"/>
  <c r="AB136" i="3"/>
  <c r="L21" i="3"/>
  <c r="S21" i="3"/>
  <c r="Z21" i="3"/>
  <c r="L17" i="3"/>
  <c r="S17" i="3"/>
  <c r="Z17" i="3"/>
  <c r="L34" i="3"/>
  <c r="S34" i="3"/>
  <c r="Z34" i="3"/>
  <c r="L30" i="3"/>
  <c r="S30" i="3"/>
  <c r="Z30" i="3"/>
  <c r="L26" i="3"/>
  <c r="S26" i="3"/>
  <c r="Z26" i="3"/>
  <c r="L45" i="3"/>
  <c r="S45" i="3"/>
  <c r="Z45" i="3"/>
  <c r="N141" i="3"/>
  <c r="V141" i="3"/>
  <c r="AC141" i="3"/>
  <c r="U141" i="3"/>
  <c r="AB141" i="3"/>
  <c r="M124" i="3"/>
  <c r="T124" i="3"/>
  <c r="AA124" i="3"/>
  <c r="M100" i="3"/>
  <c r="T100" i="3"/>
  <c r="AA100" i="3"/>
  <c r="M108" i="3"/>
  <c r="T108" i="3"/>
  <c r="AA108" i="3"/>
  <c r="M116" i="3"/>
  <c r="T116" i="3"/>
  <c r="AA116" i="3"/>
  <c r="M123" i="3"/>
  <c r="T123" i="3"/>
  <c r="AA123" i="3"/>
  <c r="N131" i="3"/>
  <c r="V131" i="3"/>
  <c r="AC131" i="3"/>
  <c r="U131" i="3"/>
  <c r="AB131" i="3"/>
  <c r="N102" i="3"/>
  <c r="V102" i="3"/>
  <c r="AC102" i="3"/>
  <c r="U102" i="3"/>
  <c r="AB102" i="3"/>
  <c r="N77" i="3"/>
  <c r="V77" i="3"/>
  <c r="AC77" i="3"/>
  <c r="U77" i="3"/>
  <c r="AB77" i="3"/>
  <c r="U193" i="3"/>
  <c r="AB193" i="3"/>
  <c r="N193" i="3"/>
  <c r="V193" i="3"/>
  <c r="AC193" i="3"/>
  <c r="T194" i="3"/>
  <c r="AA194" i="3"/>
  <c r="M194" i="3"/>
  <c r="M190" i="3"/>
  <c r="N147" i="3"/>
  <c r="U147" i="3"/>
  <c r="AB147" i="3"/>
  <c r="T165" i="3"/>
  <c r="AA165" i="3"/>
  <c r="L20" i="3"/>
  <c r="S20" i="3"/>
  <c r="Z20" i="3"/>
  <c r="L16" i="3"/>
  <c r="S16" i="3"/>
  <c r="Z16" i="3"/>
  <c r="L12" i="3"/>
  <c r="S12" i="3"/>
  <c r="Z12" i="3"/>
  <c r="L33" i="3"/>
  <c r="S33" i="3"/>
  <c r="Z33" i="3"/>
  <c r="L29" i="3"/>
  <c r="S29" i="3"/>
  <c r="Z29" i="3"/>
  <c r="L37" i="3"/>
  <c r="S37" i="3"/>
  <c r="Z37" i="3"/>
  <c r="L42" i="3"/>
  <c r="L44" i="3"/>
  <c r="S44" i="3"/>
  <c r="Z44" i="3"/>
  <c r="S146" i="3"/>
  <c r="Z146" i="3"/>
  <c r="N171" i="3"/>
  <c r="V171" i="3"/>
  <c r="AC171" i="3"/>
  <c r="U171" i="3"/>
  <c r="AB171" i="3"/>
  <c r="T181" i="3"/>
  <c r="AA181" i="3"/>
  <c r="N155" i="3"/>
  <c r="V155" i="3"/>
  <c r="AC155" i="3"/>
  <c r="U155" i="3"/>
  <c r="AB155" i="3"/>
  <c r="N97" i="3"/>
  <c r="V97" i="3"/>
  <c r="AC97" i="3"/>
  <c r="U97" i="3"/>
  <c r="AB97" i="3"/>
  <c r="N105" i="3"/>
  <c r="V105" i="3"/>
  <c r="AC105" i="3"/>
  <c r="U105" i="3"/>
  <c r="AB105" i="3"/>
  <c r="N113" i="3"/>
  <c r="V113" i="3"/>
  <c r="AC113" i="3"/>
  <c r="U113" i="3"/>
  <c r="AB113" i="3"/>
  <c r="M129" i="3"/>
  <c r="T129" i="3"/>
  <c r="AA129" i="3"/>
  <c r="N94" i="3"/>
  <c r="V94" i="3"/>
  <c r="AC94" i="3"/>
  <c r="U94" i="3"/>
  <c r="AB94" i="3"/>
  <c r="N106" i="3"/>
  <c r="V106" i="3"/>
  <c r="AC106" i="3"/>
  <c r="U106" i="3"/>
  <c r="AB106" i="3"/>
  <c r="M92" i="3"/>
  <c r="T92" i="3"/>
  <c r="AA92" i="3"/>
  <c r="M126" i="3"/>
  <c r="T126" i="3"/>
  <c r="AA126" i="3"/>
  <c r="M134" i="3"/>
  <c r="T134" i="3"/>
  <c r="AA134" i="3"/>
  <c r="M95" i="3"/>
  <c r="T95" i="3"/>
  <c r="AA95" i="3"/>
  <c r="M103" i="3"/>
  <c r="T103" i="3"/>
  <c r="AA103" i="3"/>
  <c r="M111" i="3"/>
  <c r="T111" i="3"/>
  <c r="AA111" i="3"/>
  <c r="N192" i="3"/>
  <c r="V192" i="3"/>
  <c r="AC192" i="3"/>
  <c r="U192" i="3"/>
  <c r="AB192" i="3"/>
  <c r="M142" i="3"/>
  <c r="T142" i="3"/>
  <c r="AA142" i="3"/>
  <c r="M188" i="3"/>
  <c r="T188" i="3"/>
  <c r="AA188" i="3"/>
  <c r="L187" i="3"/>
  <c r="T187" i="3"/>
  <c r="AA187" i="3"/>
  <c r="L11" i="3"/>
  <c r="T11" i="3"/>
  <c r="AA11" i="3"/>
  <c r="S11" i="3"/>
  <c r="Z11" i="3"/>
  <c r="L19" i="3"/>
  <c r="S19" i="3"/>
  <c r="Z19" i="3"/>
  <c r="L15" i="3"/>
  <c r="S15" i="3"/>
  <c r="Z15" i="3"/>
  <c r="L25" i="3"/>
  <c r="T25" i="3"/>
  <c r="AA25" i="3"/>
  <c r="L32" i="3"/>
  <c r="S32" i="3"/>
  <c r="Z32" i="3"/>
  <c r="L28" i="3"/>
  <c r="S28" i="3"/>
  <c r="Z28" i="3"/>
  <c r="L39" i="3"/>
  <c r="S39" i="3"/>
  <c r="Z39" i="3"/>
  <c r="L47" i="3"/>
  <c r="S47" i="3"/>
  <c r="Z47" i="3"/>
  <c r="L43" i="3"/>
  <c r="T43" i="3"/>
  <c r="AA43" i="3"/>
  <c r="S43" i="3"/>
  <c r="Z43" i="3"/>
  <c r="T146" i="3"/>
  <c r="AA146" i="3"/>
  <c r="N170" i="3"/>
  <c r="M96" i="3"/>
  <c r="T96" i="3"/>
  <c r="AA96" i="3"/>
  <c r="M104" i="3"/>
  <c r="T104" i="3"/>
  <c r="AA104" i="3"/>
  <c r="M112" i="3"/>
  <c r="T112" i="3"/>
  <c r="AA112" i="3"/>
  <c r="N135" i="3"/>
  <c r="V135" i="3"/>
  <c r="AC135" i="3"/>
  <c r="U135" i="3"/>
  <c r="AB135" i="3"/>
  <c r="N137" i="3"/>
  <c r="V137" i="3"/>
  <c r="AC137" i="3"/>
  <c r="U137" i="3"/>
  <c r="AB137" i="3"/>
  <c r="N114" i="3"/>
  <c r="V114" i="3"/>
  <c r="AC114" i="3"/>
  <c r="U114" i="3"/>
  <c r="AB114" i="3"/>
  <c r="M179" i="3"/>
  <c r="T179" i="3"/>
  <c r="AA179" i="3"/>
  <c r="L178" i="3"/>
  <c r="T178" i="3"/>
  <c r="AA178" i="3"/>
  <c r="M185" i="3"/>
  <c r="T185" i="3"/>
  <c r="AA185" i="3"/>
  <c r="M153" i="3"/>
  <c r="T153" i="3"/>
  <c r="AA153" i="3"/>
  <c r="L13" i="3"/>
  <c r="S13" i="3"/>
  <c r="Z13" i="3"/>
  <c r="L22" i="3"/>
  <c r="S22" i="3"/>
  <c r="Z22" i="3"/>
  <c r="L18" i="3"/>
  <c r="S18" i="3"/>
  <c r="Z18" i="3"/>
  <c r="L14" i="3"/>
  <c r="S14" i="3"/>
  <c r="Z14" i="3"/>
  <c r="L31" i="3"/>
  <c r="S31" i="3"/>
  <c r="Z31" i="3"/>
  <c r="L27" i="3"/>
  <c r="S27" i="3"/>
  <c r="Z27" i="3"/>
  <c r="L38" i="3"/>
  <c r="T38" i="3"/>
  <c r="AA38" i="3"/>
  <c r="S38" i="3"/>
  <c r="Z38" i="3"/>
  <c r="L46" i="3"/>
  <c r="S46" i="3"/>
  <c r="Z46" i="3"/>
  <c r="K197" i="3"/>
  <c r="S197" i="3"/>
  <c r="Z197" i="3"/>
  <c r="S190" i="3"/>
  <c r="Z190" i="3"/>
  <c r="N151" i="3"/>
  <c r="V151" i="3"/>
  <c r="AC151" i="3"/>
  <c r="U151" i="3"/>
  <c r="AB151" i="3"/>
  <c r="N93" i="3"/>
  <c r="V93" i="3"/>
  <c r="AC93" i="3"/>
  <c r="U93" i="3"/>
  <c r="AB93" i="3"/>
  <c r="N101" i="3"/>
  <c r="V101" i="3"/>
  <c r="AC101" i="3"/>
  <c r="U101" i="3"/>
  <c r="AB101" i="3"/>
  <c r="N109" i="3"/>
  <c r="V109" i="3"/>
  <c r="AC109" i="3"/>
  <c r="U109" i="3"/>
  <c r="AB109" i="3"/>
  <c r="N117" i="3"/>
  <c r="V117" i="3"/>
  <c r="AC117" i="3"/>
  <c r="U117" i="3"/>
  <c r="AB117" i="3"/>
  <c r="N133" i="3"/>
  <c r="V133" i="3"/>
  <c r="AC133" i="3"/>
  <c r="U133" i="3"/>
  <c r="AB133" i="3"/>
  <c r="N98" i="3"/>
  <c r="V98" i="3"/>
  <c r="AC98" i="3"/>
  <c r="U98" i="3"/>
  <c r="AB98" i="3"/>
  <c r="N110" i="3"/>
  <c r="V110" i="3"/>
  <c r="AC110" i="3"/>
  <c r="U110" i="3"/>
  <c r="AB110" i="3"/>
  <c r="M122" i="3"/>
  <c r="T122" i="3"/>
  <c r="AA122" i="3"/>
  <c r="M130" i="3"/>
  <c r="T130" i="3"/>
  <c r="AA130" i="3"/>
  <c r="N120" i="3"/>
  <c r="U120" i="3"/>
  <c r="AB120" i="3"/>
  <c r="M99" i="3"/>
  <c r="T99" i="3"/>
  <c r="AA99" i="3"/>
  <c r="M107" i="3"/>
  <c r="T107" i="3"/>
  <c r="AA107" i="3"/>
  <c r="M115" i="3"/>
  <c r="T115" i="3"/>
  <c r="AA115" i="3"/>
  <c r="M149" i="3"/>
  <c r="T149" i="3"/>
  <c r="AA149" i="3"/>
  <c r="L190" i="3"/>
  <c r="N183" i="3"/>
  <c r="K41" i="3"/>
  <c r="N121" i="3"/>
  <c r="K36" i="3"/>
  <c r="S36" i="3"/>
  <c r="Z36" i="3"/>
  <c r="N148" i="3"/>
  <c r="N90" i="3"/>
  <c r="K24" i="3"/>
  <c r="S24" i="3"/>
  <c r="Z24" i="3"/>
  <c r="K10" i="3"/>
  <c r="K204" i="1"/>
  <c r="K37" i="1"/>
  <c r="K38" i="1"/>
  <c r="K39" i="1"/>
  <c r="K40" i="1"/>
  <c r="K41" i="1"/>
  <c r="K42" i="1"/>
  <c r="K43" i="1"/>
  <c r="K36" i="1"/>
  <c r="K31" i="1"/>
  <c r="K32" i="1"/>
  <c r="K33" i="1"/>
  <c r="K30" i="1"/>
  <c r="K22" i="1"/>
  <c r="K23" i="1"/>
  <c r="K24" i="1"/>
  <c r="K25" i="1"/>
  <c r="K26" i="1"/>
  <c r="K27" i="1"/>
  <c r="K21" i="1"/>
  <c r="K12" i="1"/>
  <c r="K13" i="1"/>
  <c r="K14" i="1"/>
  <c r="K15" i="1"/>
  <c r="K16" i="1"/>
  <c r="K17" i="1"/>
  <c r="K18" i="1"/>
  <c r="K11" i="1"/>
  <c r="K142" i="1"/>
  <c r="K143" i="1"/>
  <c r="K144" i="1"/>
  <c r="K145" i="1"/>
  <c r="K146" i="1"/>
  <c r="K147" i="1"/>
  <c r="K141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14" i="1"/>
  <c r="K111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90" i="1"/>
  <c r="K88" i="1"/>
  <c r="K89" i="1"/>
  <c r="K87" i="1"/>
  <c r="K85" i="1"/>
  <c r="U20" i="6"/>
  <c r="AB20" i="6"/>
  <c r="N45" i="6"/>
  <c r="V45" i="6"/>
  <c r="AC45" i="6"/>
  <c r="I223" i="6"/>
  <c r="I230" i="6"/>
  <c r="R199" i="6"/>
  <c r="Y199" i="6"/>
  <c r="O202" i="3"/>
  <c r="T174" i="3"/>
  <c r="AA174" i="3"/>
  <c r="U169" i="3"/>
  <c r="AB169" i="3"/>
  <c r="M174" i="3"/>
  <c r="U174" i="3"/>
  <c r="AB174" i="3"/>
  <c r="N174" i="3"/>
  <c r="N85" i="3"/>
  <c r="V85" i="3"/>
  <c r="AC85" i="3"/>
  <c r="V120" i="3"/>
  <c r="AC120" i="3"/>
  <c r="V147" i="3"/>
  <c r="AC147" i="3"/>
  <c r="N170" i="6"/>
  <c r="N43" i="6"/>
  <c r="V43" i="6"/>
  <c r="AC43" i="6"/>
  <c r="N172" i="6"/>
  <c r="V172" i="6"/>
  <c r="AC172" i="6"/>
  <c r="M139" i="3"/>
  <c r="U139" i="3"/>
  <c r="AB139" i="3"/>
  <c r="M214" i="3"/>
  <c r="U214" i="3"/>
  <c r="AB214" i="3"/>
  <c r="U202" i="3"/>
  <c r="AB202" i="3"/>
  <c r="M43" i="3"/>
  <c r="N43" i="3"/>
  <c r="V43" i="3"/>
  <c r="AC43" i="3"/>
  <c r="N214" i="3"/>
  <c r="L36" i="3"/>
  <c r="T36" i="3"/>
  <c r="AA36" i="3"/>
  <c r="U163" i="3"/>
  <c r="AB163" i="3"/>
  <c r="M38" i="3"/>
  <c r="U38" i="3"/>
  <c r="AB38" i="3"/>
  <c r="S41" i="3"/>
  <c r="Z41" i="3"/>
  <c r="K50" i="3"/>
  <c r="S50" i="3"/>
  <c r="Z50" i="3"/>
  <c r="L41" i="3"/>
  <c r="L10" i="3"/>
  <c r="T10" i="3"/>
  <c r="AA10" i="3"/>
  <c r="M119" i="3"/>
  <c r="U119" i="3"/>
  <c r="AB119" i="3"/>
  <c r="U16" i="6"/>
  <c r="AB16" i="6"/>
  <c r="U37" i="6"/>
  <c r="AB37" i="6"/>
  <c r="N37" i="6"/>
  <c r="V37" i="6"/>
  <c r="AC37" i="6"/>
  <c r="N47" i="6"/>
  <c r="V47" i="6"/>
  <c r="AC47" i="6"/>
  <c r="N28" i="6"/>
  <c r="V28" i="6"/>
  <c r="AC28" i="6"/>
  <c r="N155" i="6"/>
  <c r="V155" i="6"/>
  <c r="AC155" i="6"/>
  <c r="U155" i="6"/>
  <c r="AB155" i="6"/>
  <c r="N153" i="6"/>
  <c r="V153" i="6"/>
  <c r="AC153" i="6"/>
  <c r="U153" i="6"/>
  <c r="AB153" i="6"/>
  <c r="U149" i="6"/>
  <c r="AB149" i="6"/>
  <c r="N149" i="6"/>
  <c r="V149" i="6"/>
  <c r="AC149" i="6"/>
  <c r="N22" i="6"/>
  <c r="V22" i="6"/>
  <c r="AC22" i="6"/>
  <c r="U22" i="6"/>
  <c r="AB22" i="6"/>
  <c r="U14" i="6"/>
  <c r="AB14" i="6"/>
  <c r="N14" i="6"/>
  <c r="V14" i="6"/>
  <c r="AC14" i="6"/>
  <c r="P199" i="6"/>
  <c r="W199" i="6"/>
  <c r="Q199" i="6"/>
  <c r="X199" i="6"/>
  <c r="N25" i="6"/>
  <c r="U25" i="6"/>
  <c r="AB25" i="6"/>
  <c r="N19" i="6"/>
  <c r="V19" i="6"/>
  <c r="AC19" i="6"/>
  <c r="U19" i="6"/>
  <c r="AB19" i="6"/>
  <c r="V117" i="6"/>
  <c r="AC117" i="6"/>
  <c r="U117" i="6"/>
  <c r="AB117" i="6"/>
  <c r="N194" i="6"/>
  <c r="V194" i="6"/>
  <c r="AC194" i="6"/>
  <c r="U194" i="6"/>
  <c r="AB194" i="6"/>
  <c r="N29" i="6"/>
  <c r="V29" i="6"/>
  <c r="AC29" i="6"/>
  <c r="U29" i="6"/>
  <c r="AB29" i="6"/>
  <c r="V140" i="6"/>
  <c r="AC140" i="6"/>
  <c r="V90" i="6"/>
  <c r="AC90" i="6"/>
  <c r="U128" i="6"/>
  <c r="AB128" i="6"/>
  <c r="V128" i="6"/>
  <c r="AC128" i="6"/>
  <c r="V179" i="6"/>
  <c r="AC179" i="6"/>
  <c r="U183" i="6"/>
  <c r="AB183" i="6"/>
  <c r="V183" i="6"/>
  <c r="AC183" i="6"/>
  <c r="U124" i="6"/>
  <c r="AB124" i="6"/>
  <c r="V124" i="6"/>
  <c r="AC124" i="6"/>
  <c r="U33" i="6"/>
  <c r="AB33" i="6"/>
  <c r="N33" i="6"/>
  <c r="V33" i="6"/>
  <c r="AC33" i="6"/>
  <c r="U122" i="6"/>
  <c r="AB122" i="6"/>
  <c r="V122" i="6"/>
  <c r="AC122" i="6"/>
  <c r="U185" i="6"/>
  <c r="AB185" i="6"/>
  <c r="V185" i="6"/>
  <c r="AC185" i="6"/>
  <c r="V182" i="6"/>
  <c r="AC182" i="6"/>
  <c r="V110" i="6"/>
  <c r="AC110" i="6"/>
  <c r="U110" i="6"/>
  <c r="AB110" i="6"/>
  <c r="S83" i="6"/>
  <c r="Z83" i="6"/>
  <c r="U169" i="6"/>
  <c r="AB169" i="6"/>
  <c r="N173" i="6"/>
  <c r="V173" i="6"/>
  <c r="AC173" i="6"/>
  <c r="U173" i="6"/>
  <c r="AB173" i="6"/>
  <c r="V81" i="6"/>
  <c r="AC81" i="6"/>
  <c r="N38" i="6"/>
  <c r="U38" i="6"/>
  <c r="AB38" i="6"/>
  <c r="U188" i="6"/>
  <c r="AB188" i="6"/>
  <c r="T84" i="6"/>
  <c r="AA84" i="6"/>
  <c r="T80" i="6"/>
  <c r="AA80" i="6"/>
  <c r="N42" i="6"/>
  <c r="U42" i="6"/>
  <c r="AB42" i="6"/>
  <c r="N15" i="6"/>
  <c r="V15" i="6"/>
  <c r="AC15" i="6"/>
  <c r="U15" i="6"/>
  <c r="AB15" i="6"/>
  <c r="S76" i="6"/>
  <c r="Z76" i="6"/>
  <c r="V102" i="6"/>
  <c r="AC102" i="6"/>
  <c r="U102" i="6"/>
  <c r="AB102" i="6"/>
  <c r="V142" i="6"/>
  <c r="AC142" i="6"/>
  <c r="U142" i="6"/>
  <c r="AB142" i="6"/>
  <c r="V86" i="6"/>
  <c r="AC86" i="6"/>
  <c r="U86" i="6"/>
  <c r="AB86" i="6"/>
  <c r="U191" i="6"/>
  <c r="AB191" i="6"/>
  <c r="N191" i="6"/>
  <c r="V170" i="6"/>
  <c r="AC170" i="6"/>
  <c r="U87" i="6"/>
  <c r="AB87" i="6"/>
  <c r="U34" i="6"/>
  <c r="AB34" i="6"/>
  <c r="N34" i="6"/>
  <c r="V34" i="6"/>
  <c r="AC34" i="6"/>
  <c r="U120" i="6"/>
  <c r="AB120" i="6"/>
  <c r="V94" i="6"/>
  <c r="AC94" i="6"/>
  <c r="U94" i="6"/>
  <c r="AB94" i="6"/>
  <c r="N11" i="6"/>
  <c r="U11" i="6"/>
  <c r="AB11" i="6"/>
  <c r="U126" i="6"/>
  <c r="AB126" i="6"/>
  <c r="V126" i="6"/>
  <c r="AC126" i="6"/>
  <c r="V163" i="6"/>
  <c r="AC163" i="6"/>
  <c r="U171" i="6"/>
  <c r="AB171" i="6"/>
  <c r="N171" i="6"/>
  <c r="V171" i="6"/>
  <c r="AC171" i="6"/>
  <c r="S10" i="3"/>
  <c r="Z10" i="3"/>
  <c r="U140" i="3"/>
  <c r="AB140" i="3"/>
  <c r="N140" i="3"/>
  <c r="M46" i="3"/>
  <c r="T46" i="3"/>
  <c r="AA46" i="3"/>
  <c r="M27" i="3"/>
  <c r="T27" i="3"/>
  <c r="AA27" i="3"/>
  <c r="M14" i="3"/>
  <c r="T14" i="3"/>
  <c r="AA14" i="3"/>
  <c r="M22" i="3"/>
  <c r="T22" i="3"/>
  <c r="AA22" i="3"/>
  <c r="N153" i="3"/>
  <c r="V153" i="3"/>
  <c r="AC153" i="3"/>
  <c r="U153" i="3"/>
  <c r="AB153" i="3"/>
  <c r="N185" i="3"/>
  <c r="V185" i="3"/>
  <c r="AC185" i="3"/>
  <c r="U185" i="3"/>
  <c r="AB185" i="3"/>
  <c r="M19" i="3"/>
  <c r="T19" i="3"/>
  <c r="AA19" i="3"/>
  <c r="M44" i="3"/>
  <c r="T44" i="3"/>
  <c r="AA44" i="3"/>
  <c r="V148" i="3"/>
  <c r="AC148" i="3"/>
  <c r="V183" i="3"/>
  <c r="AC183" i="3"/>
  <c r="N115" i="3"/>
  <c r="V115" i="3"/>
  <c r="AC115" i="3"/>
  <c r="U115" i="3"/>
  <c r="AB115" i="3"/>
  <c r="N99" i="3"/>
  <c r="V99" i="3"/>
  <c r="AC99" i="3"/>
  <c r="U99" i="3"/>
  <c r="AB99" i="3"/>
  <c r="N130" i="3"/>
  <c r="V130" i="3"/>
  <c r="AC130" i="3"/>
  <c r="U130" i="3"/>
  <c r="AB130" i="3"/>
  <c r="N112" i="3"/>
  <c r="V112" i="3"/>
  <c r="AC112" i="3"/>
  <c r="U112" i="3"/>
  <c r="AB112" i="3"/>
  <c r="N96" i="3"/>
  <c r="V96" i="3"/>
  <c r="AC96" i="3"/>
  <c r="U96" i="3"/>
  <c r="AB96" i="3"/>
  <c r="M47" i="3"/>
  <c r="T47" i="3"/>
  <c r="AA47" i="3"/>
  <c r="M28" i="3"/>
  <c r="T28" i="3"/>
  <c r="AA28" i="3"/>
  <c r="N188" i="3"/>
  <c r="U188" i="3"/>
  <c r="AB188" i="3"/>
  <c r="M187" i="3"/>
  <c r="U187" i="3"/>
  <c r="AB187" i="3"/>
  <c r="N111" i="3"/>
  <c r="V111" i="3"/>
  <c r="AC111" i="3"/>
  <c r="U111" i="3"/>
  <c r="AB111" i="3"/>
  <c r="N95" i="3"/>
  <c r="V95" i="3"/>
  <c r="AC95" i="3"/>
  <c r="U95" i="3"/>
  <c r="AB95" i="3"/>
  <c r="N126" i="3"/>
  <c r="V126" i="3"/>
  <c r="AC126" i="3"/>
  <c r="U126" i="3"/>
  <c r="AB126" i="3"/>
  <c r="N129" i="3"/>
  <c r="V129" i="3"/>
  <c r="AC129" i="3"/>
  <c r="U129" i="3"/>
  <c r="AB129" i="3"/>
  <c r="M42" i="3"/>
  <c r="T42" i="3"/>
  <c r="AA42" i="3"/>
  <c r="M29" i="3"/>
  <c r="T29" i="3"/>
  <c r="AA29" i="3"/>
  <c r="M12" i="3"/>
  <c r="T12" i="3"/>
  <c r="AA12" i="3"/>
  <c r="M20" i="3"/>
  <c r="T20" i="3"/>
  <c r="AA20" i="3"/>
  <c r="N123" i="3"/>
  <c r="V123" i="3"/>
  <c r="AC123" i="3"/>
  <c r="U123" i="3"/>
  <c r="AB123" i="3"/>
  <c r="N108" i="3"/>
  <c r="V108" i="3"/>
  <c r="AC108" i="3"/>
  <c r="U108" i="3"/>
  <c r="AB108" i="3"/>
  <c r="N124" i="3"/>
  <c r="V124" i="3"/>
  <c r="AC124" i="3"/>
  <c r="U124" i="3"/>
  <c r="AB124" i="3"/>
  <c r="M45" i="3"/>
  <c r="T45" i="3"/>
  <c r="AA45" i="3"/>
  <c r="M30" i="3"/>
  <c r="T30" i="3"/>
  <c r="AA30" i="3"/>
  <c r="M17" i="3"/>
  <c r="T17" i="3"/>
  <c r="AA17" i="3"/>
  <c r="M25" i="3"/>
  <c r="U25" i="3"/>
  <c r="AB25" i="3"/>
  <c r="M146" i="3"/>
  <c r="M181" i="3"/>
  <c r="U181" i="3"/>
  <c r="AB181" i="3"/>
  <c r="L197" i="3"/>
  <c r="T190" i="3"/>
  <c r="AA190" i="3"/>
  <c r="M31" i="3"/>
  <c r="T31" i="3"/>
  <c r="AA31" i="3"/>
  <c r="M18" i="3"/>
  <c r="T18" i="3"/>
  <c r="AA18" i="3"/>
  <c r="M13" i="3"/>
  <c r="T13" i="3"/>
  <c r="AA13" i="3"/>
  <c r="V169" i="3"/>
  <c r="AC169" i="3"/>
  <c r="V170" i="3"/>
  <c r="AC170" i="3"/>
  <c r="M15" i="3"/>
  <c r="T15" i="3"/>
  <c r="AA15" i="3"/>
  <c r="U190" i="3"/>
  <c r="AB190" i="3"/>
  <c r="N194" i="3"/>
  <c r="V194" i="3"/>
  <c r="AC194" i="3"/>
  <c r="U194" i="3"/>
  <c r="AB194" i="3"/>
  <c r="M11" i="3"/>
  <c r="U11" i="3"/>
  <c r="AB11" i="3"/>
  <c r="L24" i="3"/>
  <c r="T24" i="3"/>
  <c r="AA24" i="3"/>
  <c r="V90" i="3"/>
  <c r="AC90" i="3"/>
  <c r="V121" i="3"/>
  <c r="AC121" i="3"/>
  <c r="N149" i="3"/>
  <c r="V149" i="3"/>
  <c r="AC149" i="3"/>
  <c r="U149" i="3"/>
  <c r="AB149" i="3"/>
  <c r="N107" i="3"/>
  <c r="V107" i="3"/>
  <c r="AC107" i="3"/>
  <c r="U107" i="3"/>
  <c r="AB107" i="3"/>
  <c r="N122" i="3"/>
  <c r="V122" i="3"/>
  <c r="AC122" i="3"/>
  <c r="U122" i="3"/>
  <c r="AB122" i="3"/>
  <c r="U179" i="3"/>
  <c r="AB179" i="3"/>
  <c r="M178" i="3"/>
  <c r="U178" i="3"/>
  <c r="AB178" i="3"/>
  <c r="N179" i="3"/>
  <c r="N104" i="3"/>
  <c r="V104" i="3"/>
  <c r="AC104" i="3"/>
  <c r="U104" i="3"/>
  <c r="AB104" i="3"/>
  <c r="M39" i="3"/>
  <c r="T39" i="3"/>
  <c r="AA39" i="3"/>
  <c r="M32" i="3"/>
  <c r="T32" i="3"/>
  <c r="AA32" i="3"/>
  <c r="U142" i="3"/>
  <c r="AB142" i="3"/>
  <c r="N142" i="3"/>
  <c r="N103" i="3"/>
  <c r="V103" i="3"/>
  <c r="AC103" i="3"/>
  <c r="U103" i="3"/>
  <c r="AB103" i="3"/>
  <c r="N134" i="3"/>
  <c r="V134" i="3"/>
  <c r="AC134" i="3"/>
  <c r="U134" i="3"/>
  <c r="AB134" i="3"/>
  <c r="N92" i="3"/>
  <c r="V92" i="3"/>
  <c r="AC92" i="3"/>
  <c r="U92" i="3"/>
  <c r="AB92" i="3"/>
  <c r="M37" i="3"/>
  <c r="T37" i="3"/>
  <c r="AA37" i="3"/>
  <c r="M33" i="3"/>
  <c r="T33" i="3"/>
  <c r="AA33" i="3"/>
  <c r="M16" i="3"/>
  <c r="T16" i="3"/>
  <c r="AA16" i="3"/>
  <c r="U165" i="3"/>
  <c r="AB165" i="3"/>
  <c r="N116" i="3"/>
  <c r="V116" i="3"/>
  <c r="AC116" i="3"/>
  <c r="U116" i="3"/>
  <c r="AB116" i="3"/>
  <c r="N100" i="3"/>
  <c r="V100" i="3"/>
  <c r="AC100" i="3"/>
  <c r="U100" i="3"/>
  <c r="AB100" i="3"/>
  <c r="M26" i="3"/>
  <c r="T26" i="3"/>
  <c r="AA26" i="3"/>
  <c r="M34" i="3"/>
  <c r="T34" i="3"/>
  <c r="AA34" i="3"/>
  <c r="M21" i="3"/>
  <c r="T21" i="3"/>
  <c r="AA21" i="3"/>
  <c r="N11" i="3"/>
  <c r="K113" i="1"/>
  <c r="K119" i="6"/>
  <c r="S119" i="6"/>
  <c r="Z119" i="6"/>
  <c r="AC190" i="1"/>
  <c r="X181" i="1"/>
  <c r="Y181" i="1"/>
  <c r="Z181" i="1"/>
  <c r="X190" i="1"/>
  <c r="Y190" i="1"/>
  <c r="Z190" i="1"/>
  <c r="AA190" i="1"/>
  <c r="AB190" i="1"/>
  <c r="W181" i="1"/>
  <c r="W190" i="1"/>
  <c r="R230" i="6"/>
  <c r="Y230" i="6"/>
  <c r="H230" i="6"/>
  <c r="V174" i="3"/>
  <c r="AC174" i="3"/>
  <c r="U146" i="3"/>
  <c r="AB146" i="3"/>
  <c r="U43" i="3"/>
  <c r="AB43" i="3"/>
  <c r="V140" i="3"/>
  <c r="AC140" i="3"/>
  <c r="N139" i="3"/>
  <c r="N119" i="3"/>
  <c r="V214" i="3"/>
  <c r="AC214" i="3"/>
  <c r="N146" i="3"/>
  <c r="V146" i="3"/>
  <c r="AC146" i="3"/>
  <c r="L50" i="3"/>
  <c r="T50" i="3"/>
  <c r="AA50" i="3"/>
  <c r="N38" i="3"/>
  <c r="V38" i="3"/>
  <c r="AC38" i="3"/>
  <c r="M36" i="3"/>
  <c r="U36" i="3"/>
  <c r="AB36" i="3"/>
  <c r="T197" i="3"/>
  <c r="AA197" i="3"/>
  <c r="T41" i="3"/>
  <c r="AA41" i="3"/>
  <c r="N190" i="3"/>
  <c r="V190" i="3"/>
  <c r="AC190" i="3"/>
  <c r="P223" i="6"/>
  <c r="W223" i="6"/>
  <c r="Q223" i="6"/>
  <c r="X223" i="6"/>
  <c r="U162" i="3"/>
  <c r="AB162" i="3"/>
  <c r="U84" i="6"/>
  <c r="AB84" i="6"/>
  <c r="U80" i="6"/>
  <c r="AB80" i="6"/>
  <c r="T83" i="6"/>
  <c r="AA83" i="6"/>
  <c r="T76" i="6"/>
  <c r="AA76" i="6"/>
  <c r="V188" i="6"/>
  <c r="AC188" i="6"/>
  <c r="V11" i="6"/>
  <c r="AC11" i="6"/>
  <c r="V87" i="6"/>
  <c r="AC87" i="6"/>
  <c r="V191" i="6"/>
  <c r="AC191" i="6"/>
  <c r="V42" i="6"/>
  <c r="AC42" i="6"/>
  <c r="V169" i="6"/>
  <c r="AC169" i="6"/>
  <c r="V25" i="6"/>
  <c r="AC25" i="6"/>
  <c r="V120" i="6"/>
  <c r="AC120" i="6"/>
  <c r="V38" i="6"/>
  <c r="AC38" i="6"/>
  <c r="N25" i="3"/>
  <c r="V25" i="3"/>
  <c r="AC25" i="3"/>
  <c r="M41" i="3"/>
  <c r="U41" i="3"/>
  <c r="AB41" i="3"/>
  <c r="N21" i="3"/>
  <c r="V21" i="3"/>
  <c r="AC21" i="3"/>
  <c r="U21" i="3"/>
  <c r="AB21" i="3"/>
  <c r="N31" i="3"/>
  <c r="V31" i="3"/>
  <c r="AC31" i="3"/>
  <c r="U31" i="3"/>
  <c r="AB31" i="3"/>
  <c r="N20" i="3"/>
  <c r="V20" i="3"/>
  <c r="AC20" i="3"/>
  <c r="U20" i="3"/>
  <c r="AB20" i="3"/>
  <c r="N29" i="3"/>
  <c r="V29" i="3"/>
  <c r="AC29" i="3"/>
  <c r="U29" i="3"/>
  <c r="AB29" i="3"/>
  <c r="M10" i="3"/>
  <c r="V165" i="3"/>
  <c r="AC165" i="3"/>
  <c r="V162" i="3"/>
  <c r="AC162" i="3"/>
  <c r="N33" i="3"/>
  <c r="V33" i="3"/>
  <c r="AC33" i="3"/>
  <c r="U33" i="3"/>
  <c r="AB33" i="3"/>
  <c r="N32" i="3"/>
  <c r="V32" i="3"/>
  <c r="AC32" i="3"/>
  <c r="U32" i="3"/>
  <c r="AB32" i="3"/>
  <c r="M197" i="3"/>
  <c r="U197" i="3"/>
  <c r="AB197" i="3"/>
  <c r="V188" i="3"/>
  <c r="AC188" i="3"/>
  <c r="N187" i="3"/>
  <c r="V187" i="3"/>
  <c r="AC187" i="3"/>
  <c r="N47" i="3"/>
  <c r="V47" i="3"/>
  <c r="AC47" i="3"/>
  <c r="U47" i="3"/>
  <c r="AB47" i="3"/>
  <c r="N19" i="3"/>
  <c r="V19" i="3"/>
  <c r="AC19" i="3"/>
  <c r="U19" i="3"/>
  <c r="AB19" i="3"/>
  <c r="N14" i="3"/>
  <c r="V14" i="3"/>
  <c r="AC14" i="3"/>
  <c r="U14" i="3"/>
  <c r="AB14" i="3"/>
  <c r="V11" i="3"/>
  <c r="AC11" i="3"/>
  <c r="N34" i="3"/>
  <c r="V34" i="3"/>
  <c r="AC34" i="3"/>
  <c r="U34" i="3"/>
  <c r="AB34" i="3"/>
  <c r="N17" i="3"/>
  <c r="V17" i="3"/>
  <c r="AC17" i="3"/>
  <c r="U17" i="3"/>
  <c r="AB17" i="3"/>
  <c r="N45" i="3"/>
  <c r="V45" i="3"/>
  <c r="AC45" i="3"/>
  <c r="U45" i="3"/>
  <c r="AB45" i="3"/>
  <c r="N12" i="3"/>
  <c r="V12" i="3"/>
  <c r="AC12" i="3"/>
  <c r="U12" i="3"/>
  <c r="AB12" i="3"/>
  <c r="U42" i="3"/>
  <c r="AB42" i="3"/>
  <c r="N42" i="3"/>
  <c r="N26" i="3"/>
  <c r="V26" i="3"/>
  <c r="AC26" i="3"/>
  <c r="U26" i="3"/>
  <c r="AB26" i="3"/>
  <c r="N178" i="3"/>
  <c r="V178" i="3"/>
  <c r="AC178" i="3"/>
  <c r="V179" i="3"/>
  <c r="AC179" i="3"/>
  <c r="N30" i="3"/>
  <c r="V30" i="3"/>
  <c r="AC30" i="3"/>
  <c r="U30" i="3"/>
  <c r="AB30" i="3"/>
  <c r="N46" i="3"/>
  <c r="V46" i="3"/>
  <c r="AC46" i="3"/>
  <c r="U46" i="3"/>
  <c r="AB46" i="3"/>
  <c r="V142" i="3"/>
  <c r="AC142" i="3"/>
  <c r="N18" i="3"/>
  <c r="V18" i="3"/>
  <c r="AC18" i="3"/>
  <c r="U18" i="3"/>
  <c r="AB18" i="3"/>
  <c r="M24" i="3"/>
  <c r="U24" i="3"/>
  <c r="AB24" i="3"/>
  <c r="N16" i="3"/>
  <c r="V16" i="3"/>
  <c r="AC16" i="3"/>
  <c r="U16" i="3"/>
  <c r="AB16" i="3"/>
  <c r="N37" i="3"/>
  <c r="V37" i="3"/>
  <c r="AC37" i="3"/>
  <c r="U37" i="3"/>
  <c r="AB37" i="3"/>
  <c r="N39" i="3"/>
  <c r="V39" i="3"/>
  <c r="AC39" i="3"/>
  <c r="U39" i="3"/>
  <c r="AB39" i="3"/>
  <c r="N15" i="3"/>
  <c r="V15" i="3"/>
  <c r="AC15" i="3"/>
  <c r="U15" i="3"/>
  <c r="AB15" i="3"/>
  <c r="N13" i="3"/>
  <c r="V13" i="3"/>
  <c r="AC13" i="3"/>
  <c r="U13" i="3"/>
  <c r="AB13" i="3"/>
  <c r="N28" i="3"/>
  <c r="V28" i="3"/>
  <c r="AC28" i="3"/>
  <c r="U28" i="3"/>
  <c r="AB28" i="3"/>
  <c r="N181" i="3"/>
  <c r="V181" i="3"/>
  <c r="AC181" i="3"/>
  <c r="N44" i="3"/>
  <c r="V44" i="3"/>
  <c r="AC44" i="3"/>
  <c r="U44" i="3"/>
  <c r="AB44" i="3"/>
  <c r="N22" i="3"/>
  <c r="V22" i="3"/>
  <c r="AC22" i="3"/>
  <c r="U22" i="3"/>
  <c r="AB22" i="3"/>
  <c r="N27" i="3"/>
  <c r="V27" i="3"/>
  <c r="AC27" i="3"/>
  <c r="U27" i="3"/>
  <c r="AB27" i="3"/>
  <c r="P56" i="1"/>
  <c r="W56" i="1"/>
  <c r="H28" i="2"/>
  <c r="G28" i="2"/>
  <c r="F28" i="2"/>
  <c r="E28" i="2"/>
  <c r="D28" i="2"/>
  <c r="C28" i="2"/>
  <c r="B28" i="2"/>
  <c r="P24" i="2"/>
  <c r="O24" i="2"/>
  <c r="N24" i="2"/>
  <c r="M24" i="2"/>
  <c r="L24" i="2"/>
  <c r="K24" i="2"/>
  <c r="J24" i="2"/>
  <c r="P23" i="2"/>
  <c r="O23" i="2"/>
  <c r="N23" i="2"/>
  <c r="M23" i="2"/>
  <c r="K156" i="1"/>
  <c r="K164" i="6"/>
  <c r="L23" i="2"/>
  <c r="K23" i="2"/>
  <c r="J23" i="2"/>
  <c r="L22" i="2"/>
  <c r="K22" i="2"/>
  <c r="J22" i="2"/>
  <c r="H22" i="2"/>
  <c r="P22" i="2"/>
  <c r="G22" i="2"/>
  <c r="O22" i="2"/>
  <c r="F22" i="2"/>
  <c r="N22" i="2"/>
  <c r="E22" i="2"/>
  <c r="M22" i="2"/>
  <c r="P19" i="2"/>
  <c r="O19" i="2"/>
  <c r="N19" i="2"/>
  <c r="M19" i="2"/>
  <c r="S72" i="1"/>
  <c r="Z72" i="1"/>
  <c r="L19" i="2"/>
  <c r="K19" i="2"/>
  <c r="J19" i="2"/>
  <c r="P18" i="2"/>
  <c r="O18" i="2"/>
  <c r="N18" i="2"/>
  <c r="M18" i="2"/>
  <c r="L18" i="2"/>
  <c r="K18" i="2"/>
  <c r="J18" i="2"/>
  <c r="O17" i="2"/>
  <c r="K17" i="2"/>
  <c r="H17" i="2"/>
  <c r="P17" i="2"/>
  <c r="G17" i="2"/>
  <c r="F17" i="2"/>
  <c r="N17" i="2"/>
  <c r="C17" i="2"/>
  <c r="O16" i="2"/>
  <c r="M16" i="2"/>
  <c r="K16" i="2"/>
  <c r="H16" i="2"/>
  <c r="P16" i="2"/>
  <c r="G16" i="2"/>
  <c r="F16" i="2"/>
  <c r="N16" i="2"/>
  <c r="E16" i="2"/>
  <c r="E17" i="2"/>
  <c r="M17" i="2"/>
  <c r="D16" i="2"/>
  <c r="L16" i="2"/>
  <c r="C16" i="2"/>
  <c r="B16" i="2"/>
  <c r="J16" i="2"/>
  <c r="P15" i="2"/>
  <c r="O15" i="2"/>
  <c r="N15" i="2"/>
  <c r="M15" i="2"/>
  <c r="L15" i="2"/>
  <c r="K15" i="2"/>
  <c r="J15" i="2"/>
  <c r="P14" i="2"/>
  <c r="O14" i="2"/>
  <c r="N14" i="2"/>
  <c r="M14" i="2"/>
  <c r="L14" i="2"/>
  <c r="K14" i="2"/>
  <c r="J14" i="2"/>
  <c r="P13" i="2"/>
  <c r="O13" i="2"/>
  <c r="N13" i="2"/>
  <c r="M13" i="2"/>
  <c r="L13" i="2"/>
  <c r="K13" i="2"/>
  <c r="J13" i="2"/>
  <c r="P12" i="2"/>
  <c r="O12" i="2"/>
  <c r="N12" i="2"/>
  <c r="M12" i="2"/>
  <c r="L12" i="2"/>
  <c r="K12" i="2"/>
  <c r="J12" i="2"/>
  <c r="J8" i="2"/>
  <c r="P7" i="2"/>
  <c r="O7" i="2"/>
  <c r="N7" i="2"/>
  <c r="M7" i="2"/>
  <c r="L7" i="2"/>
  <c r="K7" i="2"/>
  <c r="J7" i="2"/>
  <c r="P6" i="2"/>
  <c r="O6" i="2"/>
  <c r="N6" i="2"/>
  <c r="M6" i="2"/>
  <c r="L6" i="2"/>
  <c r="K6" i="2"/>
  <c r="J6" i="2"/>
  <c r="S68" i="1"/>
  <c r="Z68" i="1"/>
  <c r="L5" i="2"/>
  <c r="K5" i="2"/>
  <c r="J5" i="2"/>
  <c r="P4" i="2"/>
  <c r="O4" i="2"/>
  <c r="N4" i="2"/>
  <c r="M4" i="2"/>
  <c r="L4" i="2"/>
  <c r="K4" i="2"/>
  <c r="J4" i="2"/>
  <c r="R229" i="1"/>
  <c r="Y229" i="1"/>
  <c r="Q229" i="1"/>
  <c r="X229" i="1"/>
  <c r="P229" i="1"/>
  <c r="W229" i="1"/>
  <c r="V225" i="1"/>
  <c r="U225" i="1"/>
  <c r="T225" i="1"/>
  <c r="S225" i="1"/>
  <c r="R225" i="1"/>
  <c r="Q225" i="1"/>
  <c r="P225" i="1"/>
  <c r="V224" i="1"/>
  <c r="U224" i="1"/>
  <c r="T224" i="1"/>
  <c r="S224" i="1"/>
  <c r="R224" i="1"/>
  <c r="Q224" i="1"/>
  <c r="P224" i="1"/>
  <c r="V222" i="1"/>
  <c r="U222" i="1"/>
  <c r="T222" i="1"/>
  <c r="S222" i="1"/>
  <c r="R222" i="1"/>
  <c r="Q222" i="1"/>
  <c r="P222" i="1"/>
  <c r="V221" i="1"/>
  <c r="U221" i="1"/>
  <c r="T221" i="1"/>
  <c r="S221" i="1"/>
  <c r="R221" i="1"/>
  <c r="Q221" i="1"/>
  <c r="P221" i="1"/>
  <c r="V219" i="1"/>
  <c r="AC219" i="1"/>
  <c r="U219" i="1"/>
  <c r="AB219" i="1"/>
  <c r="T219" i="1"/>
  <c r="AA219" i="1"/>
  <c r="S219" i="1"/>
  <c r="Z219" i="1"/>
  <c r="R219" i="1"/>
  <c r="Y219" i="1"/>
  <c r="Q219" i="1"/>
  <c r="X219" i="1"/>
  <c r="P219" i="1"/>
  <c r="W219" i="1"/>
  <c r="V218" i="1"/>
  <c r="AC218" i="1"/>
  <c r="U218" i="1"/>
  <c r="AB218" i="1"/>
  <c r="T218" i="1"/>
  <c r="AA218" i="1"/>
  <c r="S218" i="1"/>
  <c r="Z218" i="1"/>
  <c r="R218" i="1"/>
  <c r="Y218" i="1"/>
  <c r="Q218" i="1"/>
  <c r="X218" i="1"/>
  <c r="P218" i="1"/>
  <c r="W218" i="1"/>
  <c r="R216" i="1"/>
  <c r="Y216" i="1"/>
  <c r="Q216" i="1"/>
  <c r="X216" i="1"/>
  <c r="P216" i="1"/>
  <c r="W216" i="1"/>
  <c r="V214" i="1"/>
  <c r="U214" i="1"/>
  <c r="T214" i="1"/>
  <c r="S214" i="1"/>
  <c r="R214" i="1"/>
  <c r="Q214" i="1"/>
  <c r="P214" i="1"/>
  <c r="V211" i="1"/>
  <c r="U211" i="1"/>
  <c r="T211" i="1"/>
  <c r="S211" i="1"/>
  <c r="R211" i="1"/>
  <c r="Q211" i="1"/>
  <c r="P211" i="1"/>
  <c r="V210" i="1"/>
  <c r="U210" i="1"/>
  <c r="T210" i="1"/>
  <c r="S210" i="1"/>
  <c r="R210" i="1"/>
  <c r="Q210" i="1"/>
  <c r="P210" i="1"/>
  <c r="V208" i="1"/>
  <c r="U208" i="1"/>
  <c r="T208" i="1"/>
  <c r="S208" i="1"/>
  <c r="R208" i="1"/>
  <c r="Q208" i="1"/>
  <c r="P208" i="1"/>
  <c r="V207" i="1"/>
  <c r="U207" i="1"/>
  <c r="T207" i="1"/>
  <c r="S207" i="1"/>
  <c r="R207" i="1"/>
  <c r="Q207" i="1"/>
  <c r="P207" i="1"/>
  <c r="R204" i="1"/>
  <c r="Y204" i="1"/>
  <c r="Q204" i="1"/>
  <c r="X204" i="1"/>
  <c r="P204" i="1"/>
  <c r="W204" i="1"/>
  <c r="V201" i="1"/>
  <c r="U201" i="1"/>
  <c r="T201" i="1"/>
  <c r="S201" i="1"/>
  <c r="R201" i="1"/>
  <c r="Q201" i="1"/>
  <c r="P201" i="1"/>
  <c r="V200" i="1"/>
  <c r="U200" i="1"/>
  <c r="T200" i="1"/>
  <c r="S200" i="1"/>
  <c r="R200" i="1"/>
  <c r="Q200" i="1"/>
  <c r="P200" i="1"/>
  <c r="V198" i="1"/>
  <c r="AC198" i="1"/>
  <c r="U198" i="1"/>
  <c r="AB198" i="1"/>
  <c r="T198" i="1"/>
  <c r="AA198" i="1"/>
  <c r="S198" i="1"/>
  <c r="Z198" i="1"/>
  <c r="R198" i="1"/>
  <c r="Y198" i="1"/>
  <c r="Q198" i="1"/>
  <c r="X198" i="1"/>
  <c r="P198" i="1"/>
  <c r="W198" i="1"/>
  <c r="V197" i="1"/>
  <c r="AC197" i="1"/>
  <c r="U197" i="1"/>
  <c r="AB197" i="1"/>
  <c r="T197" i="1"/>
  <c r="AA197" i="1"/>
  <c r="S197" i="1"/>
  <c r="Z197" i="1"/>
  <c r="R197" i="1"/>
  <c r="Y197" i="1"/>
  <c r="Q197" i="1"/>
  <c r="X197" i="1"/>
  <c r="P197" i="1"/>
  <c r="W197" i="1"/>
  <c r="V196" i="1"/>
  <c r="AC196" i="1"/>
  <c r="U196" i="1"/>
  <c r="AB196" i="1"/>
  <c r="T196" i="1"/>
  <c r="AA196" i="1"/>
  <c r="S196" i="1"/>
  <c r="Z196" i="1"/>
  <c r="R196" i="1"/>
  <c r="Y196" i="1"/>
  <c r="Q196" i="1"/>
  <c r="X196" i="1"/>
  <c r="P196" i="1"/>
  <c r="W196" i="1"/>
  <c r="V195" i="1"/>
  <c r="AC195" i="1"/>
  <c r="U195" i="1"/>
  <c r="AB195" i="1"/>
  <c r="T195" i="1"/>
  <c r="AA195" i="1"/>
  <c r="S195" i="1"/>
  <c r="Z195" i="1"/>
  <c r="R195" i="1"/>
  <c r="Y195" i="1"/>
  <c r="Q195" i="1"/>
  <c r="X195" i="1"/>
  <c r="P195" i="1"/>
  <c r="W195" i="1"/>
  <c r="R194" i="1"/>
  <c r="Y194" i="1"/>
  <c r="Q194" i="1"/>
  <c r="X194" i="1"/>
  <c r="P194" i="1"/>
  <c r="W194" i="1"/>
  <c r="R191" i="1"/>
  <c r="Y191" i="1"/>
  <c r="Q191" i="1"/>
  <c r="X191" i="1"/>
  <c r="P191" i="1"/>
  <c r="W191" i="1"/>
  <c r="R189" i="1"/>
  <c r="Y189" i="1"/>
  <c r="Q189" i="1"/>
  <c r="X189" i="1"/>
  <c r="P189" i="1"/>
  <c r="W189" i="1"/>
  <c r="K189" i="1"/>
  <c r="R186" i="1"/>
  <c r="Q186" i="1"/>
  <c r="P186" i="1"/>
  <c r="K186" i="1"/>
  <c r="S186" i="1"/>
  <c r="R185" i="1"/>
  <c r="Q185" i="1"/>
  <c r="P185" i="1"/>
  <c r="K185" i="1"/>
  <c r="R184" i="1"/>
  <c r="Y184" i="1"/>
  <c r="Q184" i="1"/>
  <c r="X184" i="1"/>
  <c r="P184" i="1"/>
  <c r="W184" i="1"/>
  <c r="K184" i="1"/>
  <c r="S184" i="1"/>
  <c r="Z184" i="1"/>
  <c r="R183" i="1"/>
  <c r="Y183" i="1"/>
  <c r="Q183" i="1"/>
  <c r="X183" i="1"/>
  <c r="P183" i="1"/>
  <c r="W183" i="1"/>
  <c r="K183" i="1"/>
  <c r="R182" i="1"/>
  <c r="Y182" i="1"/>
  <c r="Q182" i="1"/>
  <c r="X182" i="1"/>
  <c r="P182" i="1"/>
  <c r="W182" i="1"/>
  <c r="K182" i="1"/>
  <c r="K181" i="1"/>
  <c r="AA181" i="1"/>
  <c r="R180" i="1"/>
  <c r="Y180" i="1"/>
  <c r="Q180" i="1"/>
  <c r="X180" i="1"/>
  <c r="P180" i="1"/>
  <c r="W180" i="1"/>
  <c r="K180" i="1"/>
  <c r="R179" i="1"/>
  <c r="Y179" i="1"/>
  <c r="Q179" i="1"/>
  <c r="X179" i="1"/>
  <c r="P179" i="1"/>
  <c r="W179" i="1"/>
  <c r="K179" i="1"/>
  <c r="K178" i="1"/>
  <c r="L178" i="1"/>
  <c r="R177" i="1"/>
  <c r="Y177" i="1"/>
  <c r="Q177" i="1"/>
  <c r="X177" i="1"/>
  <c r="P177" i="1"/>
  <c r="W177" i="1"/>
  <c r="K177" i="1"/>
  <c r="R176" i="1"/>
  <c r="Y176" i="1"/>
  <c r="Q176" i="1"/>
  <c r="X176" i="1"/>
  <c r="P176" i="1"/>
  <c r="W176" i="1"/>
  <c r="K176" i="1"/>
  <c r="S176" i="1"/>
  <c r="Z176" i="1"/>
  <c r="R175" i="1"/>
  <c r="Y175" i="1"/>
  <c r="Q175" i="1"/>
  <c r="X175" i="1"/>
  <c r="P175" i="1"/>
  <c r="W175" i="1"/>
  <c r="K175" i="1"/>
  <c r="R174" i="1"/>
  <c r="Y174" i="1"/>
  <c r="Q174" i="1"/>
  <c r="X174" i="1"/>
  <c r="P174" i="1"/>
  <c r="W174" i="1"/>
  <c r="K174" i="1"/>
  <c r="S174" i="1"/>
  <c r="Z174" i="1"/>
  <c r="R173" i="1"/>
  <c r="Y173" i="1"/>
  <c r="Q173" i="1"/>
  <c r="X173" i="1"/>
  <c r="P173" i="1"/>
  <c r="W173" i="1"/>
  <c r="K173" i="1"/>
  <c r="K181" i="6"/>
  <c r="S181" i="6"/>
  <c r="Z181" i="6"/>
  <c r="K172" i="1"/>
  <c r="R171" i="1"/>
  <c r="Y171" i="1"/>
  <c r="Q171" i="1"/>
  <c r="X171" i="1"/>
  <c r="P171" i="1"/>
  <c r="W171" i="1"/>
  <c r="K171" i="1"/>
  <c r="S171" i="1"/>
  <c r="Z171" i="1"/>
  <c r="R170" i="1"/>
  <c r="Y170" i="1"/>
  <c r="Q170" i="1"/>
  <c r="X170" i="1"/>
  <c r="P170" i="1"/>
  <c r="W170" i="1"/>
  <c r="K170" i="1"/>
  <c r="K178" i="6"/>
  <c r="R165" i="1"/>
  <c r="Y165" i="1"/>
  <c r="Q165" i="1"/>
  <c r="X165" i="1"/>
  <c r="P165" i="1"/>
  <c r="W165" i="1"/>
  <c r="K165" i="1"/>
  <c r="L165" i="1"/>
  <c r="R164" i="1"/>
  <c r="Y164" i="1"/>
  <c r="Q164" i="1"/>
  <c r="X164" i="1"/>
  <c r="P164" i="1"/>
  <c r="W164" i="1"/>
  <c r="K164" i="1"/>
  <c r="R163" i="1"/>
  <c r="Y163" i="1"/>
  <c r="Q163" i="1"/>
  <c r="X163" i="1"/>
  <c r="P163" i="1"/>
  <c r="W163" i="1"/>
  <c r="K163" i="1"/>
  <c r="S163" i="1"/>
  <c r="Z163" i="1"/>
  <c r="R162" i="1"/>
  <c r="Y162" i="1"/>
  <c r="Q162" i="1"/>
  <c r="X162" i="1"/>
  <c r="P162" i="1"/>
  <c r="W162" i="1"/>
  <c r="K162" i="1"/>
  <c r="R161" i="1"/>
  <c r="Y161" i="1"/>
  <c r="Q161" i="1"/>
  <c r="X161" i="1"/>
  <c r="P161" i="1"/>
  <c r="W161" i="1"/>
  <c r="R157" i="1"/>
  <c r="Y157" i="1"/>
  <c r="Q157" i="1"/>
  <c r="X157" i="1"/>
  <c r="P157" i="1"/>
  <c r="W157" i="1"/>
  <c r="K157" i="1"/>
  <c r="K165" i="6"/>
  <c r="S165" i="6"/>
  <c r="Z165" i="6"/>
  <c r="S156" i="1"/>
  <c r="Z156" i="1"/>
  <c r="R156" i="1"/>
  <c r="Y156" i="1"/>
  <c r="Q156" i="1"/>
  <c r="X156" i="1"/>
  <c r="P156" i="1"/>
  <c r="W156" i="1"/>
  <c r="R155" i="1"/>
  <c r="Y155" i="1"/>
  <c r="Q155" i="1"/>
  <c r="X155" i="1"/>
  <c r="P155" i="1"/>
  <c r="W155" i="1"/>
  <c r="R154" i="1"/>
  <c r="Y154" i="1"/>
  <c r="Q154" i="1"/>
  <c r="X154" i="1"/>
  <c r="P154" i="1"/>
  <c r="W154" i="1"/>
  <c r="R152" i="1"/>
  <c r="Y152" i="1"/>
  <c r="Q152" i="1"/>
  <c r="X152" i="1"/>
  <c r="P152" i="1"/>
  <c r="W152" i="1"/>
  <c r="R150" i="1"/>
  <c r="Y150" i="1"/>
  <c r="Q150" i="1"/>
  <c r="X150" i="1"/>
  <c r="P150" i="1"/>
  <c r="W150" i="1"/>
  <c r="R147" i="1"/>
  <c r="Y147" i="1"/>
  <c r="Q147" i="1"/>
  <c r="X147" i="1"/>
  <c r="P147" i="1"/>
  <c r="W147" i="1"/>
  <c r="R146" i="1"/>
  <c r="Y146" i="1"/>
  <c r="Q146" i="1"/>
  <c r="X146" i="1"/>
  <c r="P146" i="1"/>
  <c r="W146" i="1"/>
  <c r="R145" i="1"/>
  <c r="Y145" i="1"/>
  <c r="Q145" i="1"/>
  <c r="X145" i="1"/>
  <c r="P145" i="1"/>
  <c r="W145" i="1"/>
  <c r="R144" i="1"/>
  <c r="Y144" i="1"/>
  <c r="Q144" i="1"/>
  <c r="X144" i="1"/>
  <c r="P144" i="1"/>
  <c r="W144" i="1"/>
  <c r="R143" i="1"/>
  <c r="Y143" i="1"/>
  <c r="Q143" i="1"/>
  <c r="X143" i="1"/>
  <c r="P143" i="1"/>
  <c r="W143" i="1"/>
  <c r="R142" i="1"/>
  <c r="Y142" i="1"/>
  <c r="Q142" i="1"/>
  <c r="X142" i="1"/>
  <c r="P142" i="1"/>
  <c r="W142" i="1"/>
  <c r="R141" i="1"/>
  <c r="Y141" i="1"/>
  <c r="Q141" i="1"/>
  <c r="X141" i="1"/>
  <c r="P141" i="1"/>
  <c r="W141" i="1"/>
  <c r="R140" i="1"/>
  <c r="Y140" i="1"/>
  <c r="Q140" i="1"/>
  <c r="X140" i="1"/>
  <c r="P140" i="1"/>
  <c r="W140" i="1"/>
  <c r="S138" i="1"/>
  <c r="Z138" i="1"/>
  <c r="R138" i="1"/>
  <c r="Y138" i="1"/>
  <c r="Q138" i="1"/>
  <c r="X138" i="1"/>
  <c r="P138" i="1"/>
  <c r="W138" i="1"/>
  <c r="L138" i="1"/>
  <c r="T138" i="1"/>
  <c r="AA138" i="1"/>
  <c r="R137" i="1"/>
  <c r="Y137" i="1"/>
  <c r="Q137" i="1"/>
  <c r="X137" i="1"/>
  <c r="P137" i="1"/>
  <c r="W137" i="1"/>
  <c r="K137" i="1"/>
  <c r="R136" i="1"/>
  <c r="Y136" i="1"/>
  <c r="Q136" i="1"/>
  <c r="X136" i="1"/>
  <c r="P136" i="1"/>
  <c r="W136" i="1"/>
  <c r="K136" i="1"/>
  <c r="S136" i="1"/>
  <c r="Z136" i="1"/>
  <c r="R135" i="1"/>
  <c r="Y135" i="1"/>
  <c r="Q135" i="1"/>
  <c r="X135" i="1"/>
  <c r="P135" i="1"/>
  <c r="W135" i="1"/>
  <c r="K135" i="1"/>
  <c r="R134" i="1"/>
  <c r="Y134" i="1"/>
  <c r="Q134" i="1"/>
  <c r="X134" i="1"/>
  <c r="P134" i="1"/>
  <c r="W134" i="1"/>
  <c r="K134" i="1"/>
  <c r="R133" i="1"/>
  <c r="Y133" i="1"/>
  <c r="Q133" i="1"/>
  <c r="X133" i="1"/>
  <c r="P133" i="1"/>
  <c r="W133" i="1"/>
  <c r="R131" i="1"/>
  <c r="Y131" i="1"/>
  <c r="Q131" i="1"/>
  <c r="X131" i="1"/>
  <c r="P131" i="1"/>
  <c r="W131" i="1"/>
  <c r="R130" i="1"/>
  <c r="Y130" i="1"/>
  <c r="Q130" i="1"/>
  <c r="X130" i="1"/>
  <c r="P130" i="1"/>
  <c r="W130" i="1"/>
  <c r="R129" i="1"/>
  <c r="Y129" i="1"/>
  <c r="Q129" i="1"/>
  <c r="X129" i="1"/>
  <c r="P129" i="1"/>
  <c r="W129" i="1"/>
  <c r="R128" i="1"/>
  <c r="Y128" i="1"/>
  <c r="Q128" i="1"/>
  <c r="X128" i="1"/>
  <c r="P128" i="1"/>
  <c r="W128" i="1"/>
  <c r="R127" i="1"/>
  <c r="Y127" i="1"/>
  <c r="Q127" i="1"/>
  <c r="X127" i="1"/>
  <c r="P127" i="1"/>
  <c r="W127" i="1"/>
  <c r="R126" i="1"/>
  <c r="Y126" i="1"/>
  <c r="Q126" i="1"/>
  <c r="X126" i="1"/>
  <c r="P126" i="1"/>
  <c r="W126" i="1"/>
  <c r="R125" i="1"/>
  <c r="Y125" i="1"/>
  <c r="Q125" i="1"/>
  <c r="X125" i="1"/>
  <c r="P125" i="1"/>
  <c r="W125" i="1"/>
  <c r="R124" i="1"/>
  <c r="Y124" i="1"/>
  <c r="Q124" i="1"/>
  <c r="X124" i="1"/>
  <c r="P124" i="1"/>
  <c r="W124" i="1"/>
  <c r="R123" i="1"/>
  <c r="Y123" i="1"/>
  <c r="Q123" i="1"/>
  <c r="X123" i="1"/>
  <c r="P123" i="1"/>
  <c r="W123" i="1"/>
  <c r="R122" i="1"/>
  <c r="Y122" i="1"/>
  <c r="Q122" i="1"/>
  <c r="X122" i="1"/>
  <c r="P122" i="1"/>
  <c r="W122" i="1"/>
  <c r="R121" i="1"/>
  <c r="Y121" i="1"/>
  <c r="Q121" i="1"/>
  <c r="X121" i="1"/>
  <c r="P121" i="1"/>
  <c r="W121" i="1"/>
  <c r="R120" i="1"/>
  <c r="Y120" i="1"/>
  <c r="Q120" i="1"/>
  <c r="X120" i="1"/>
  <c r="P120" i="1"/>
  <c r="W120" i="1"/>
  <c r="R119" i="1"/>
  <c r="Y119" i="1"/>
  <c r="Q119" i="1"/>
  <c r="X119" i="1"/>
  <c r="P119" i="1"/>
  <c r="W119" i="1"/>
  <c r="R118" i="1"/>
  <c r="Y118" i="1"/>
  <c r="Q118" i="1"/>
  <c r="X118" i="1"/>
  <c r="P118" i="1"/>
  <c r="W118" i="1"/>
  <c r="R117" i="1"/>
  <c r="Y117" i="1"/>
  <c r="Q117" i="1"/>
  <c r="X117" i="1"/>
  <c r="P117" i="1"/>
  <c r="W117" i="1"/>
  <c r="R116" i="1"/>
  <c r="Y116" i="1"/>
  <c r="Q116" i="1"/>
  <c r="X116" i="1"/>
  <c r="P116" i="1"/>
  <c r="W116" i="1"/>
  <c r="R115" i="1"/>
  <c r="Y115" i="1"/>
  <c r="Q115" i="1"/>
  <c r="X115" i="1"/>
  <c r="P115" i="1"/>
  <c r="W115" i="1"/>
  <c r="R114" i="1"/>
  <c r="Y114" i="1"/>
  <c r="Q114" i="1"/>
  <c r="X114" i="1"/>
  <c r="P114" i="1"/>
  <c r="W114" i="1"/>
  <c r="R113" i="1"/>
  <c r="Y113" i="1"/>
  <c r="Q113" i="1"/>
  <c r="X113" i="1"/>
  <c r="P113" i="1"/>
  <c r="W113" i="1"/>
  <c r="R111" i="1"/>
  <c r="Y111" i="1"/>
  <c r="Q111" i="1"/>
  <c r="X111" i="1"/>
  <c r="P111" i="1"/>
  <c r="W111" i="1"/>
  <c r="R110" i="1"/>
  <c r="Y110" i="1"/>
  <c r="Q110" i="1"/>
  <c r="X110" i="1"/>
  <c r="P110" i="1"/>
  <c r="W110" i="1"/>
  <c r="R109" i="1"/>
  <c r="Y109" i="1"/>
  <c r="Q109" i="1"/>
  <c r="X109" i="1"/>
  <c r="P109" i="1"/>
  <c r="W109" i="1"/>
  <c r="R108" i="1"/>
  <c r="Y108" i="1"/>
  <c r="Q108" i="1"/>
  <c r="X108" i="1"/>
  <c r="P108" i="1"/>
  <c r="W108" i="1"/>
  <c r="R107" i="1"/>
  <c r="Y107" i="1"/>
  <c r="Q107" i="1"/>
  <c r="X107" i="1"/>
  <c r="P107" i="1"/>
  <c r="W107" i="1"/>
  <c r="R106" i="1"/>
  <c r="Y106" i="1"/>
  <c r="Q106" i="1"/>
  <c r="X106" i="1"/>
  <c r="P106" i="1"/>
  <c r="W106" i="1"/>
  <c r="R105" i="1"/>
  <c r="Y105" i="1"/>
  <c r="Q105" i="1"/>
  <c r="X105" i="1"/>
  <c r="P105" i="1"/>
  <c r="W105" i="1"/>
  <c r="R104" i="1"/>
  <c r="Y104" i="1"/>
  <c r="Q104" i="1"/>
  <c r="X104" i="1"/>
  <c r="P104" i="1"/>
  <c r="W104" i="1"/>
  <c r="R103" i="1"/>
  <c r="Y103" i="1"/>
  <c r="Q103" i="1"/>
  <c r="X103" i="1"/>
  <c r="P103" i="1"/>
  <c r="W103" i="1"/>
  <c r="R102" i="1"/>
  <c r="Y102" i="1"/>
  <c r="Q102" i="1"/>
  <c r="X102" i="1"/>
  <c r="P102" i="1"/>
  <c r="W102" i="1"/>
  <c r="R101" i="1"/>
  <c r="Y101" i="1"/>
  <c r="Q101" i="1"/>
  <c r="X101" i="1"/>
  <c r="P101" i="1"/>
  <c r="W101" i="1"/>
  <c r="R100" i="1"/>
  <c r="Y100" i="1"/>
  <c r="Q100" i="1"/>
  <c r="X100" i="1"/>
  <c r="P100" i="1"/>
  <c r="W100" i="1"/>
  <c r="R99" i="1"/>
  <c r="Y99" i="1"/>
  <c r="Q99" i="1"/>
  <c r="X99" i="1"/>
  <c r="P99" i="1"/>
  <c r="W99" i="1"/>
  <c r="R98" i="1"/>
  <c r="Y98" i="1"/>
  <c r="Q98" i="1"/>
  <c r="X98" i="1"/>
  <c r="P98" i="1"/>
  <c r="W98" i="1"/>
  <c r="R97" i="1"/>
  <c r="Y97" i="1"/>
  <c r="Q97" i="1"/>
  <c r="X97" i="1"/>
  <c r="P97" i="1"/>
  <c r="W97" i="1"/>
  <c r="R96" i="1"/>
  <c r="Y96" i="1"/>
  <c r="Q96" i="1"/>
  <c r="X96" i="1"/>
  <c r="P96" i="1"/>
  <c r="W96" i="1"/>
  <c r="R95" i="1"/>
  <c r="Y95" i="1"/>
  <c r="Q95" i="1"/>
  <c r="X95" i="1"/>
  <c r="P95" i="1"/>
  <c r="W95" i="1"/>
  <c r="R94" i="1"/>
  <c r="Y94" i="1"/>
  <c r="Q94" i="1"/>
  <c r="X94" i="1"/>
  <c r="P94" i="1"/>
  <c r="W94" i="1"/>
  <c r="R93" i="1"/>
  <c r="Y93" i="1"/>
  <c r="Q93" i="1"/>
  <c r="X93" i="1"/>
  <c r="P93" i="1"/>
  <c r="W93" i="1"/>
  <c r="R92" i="1"/>
  <c r="Y92" i="1"/>
  <c r="Q92" i="1"/>
  <c r="X92" i="1"/>
  <c r="P92" i="1"/>
  <c r="W92" i="1"/>
  <c r="R91" i="1"/>
  <c r="Y91" i="1"/>
  <c r="Q91" i="1"/>
  <c r="X91" i="1"/>
  <c r="P91" i="1"/>
  <c r="W91" i="1"/>
  <c r="R90" i="1"/>
  <c r="Y90" i="1"/>
  <c r="Q90" i="1"/>
  <c r="X90" i="1"/>
  <c r="P90" i="1"/>
  <c r="W90" i="1"/>
  <c r="R89" i="1"/>
  <c r="Y89" i="1"/>
  <c r="Q89" i="1"/>
  <c r="X89" i="1"/>
  <c r="P89" i="1"/>
  <c r="W89" i="1"/>
  <c r="R88" i="1"/>
  <c r="Y88" i="1"/>
  <c r="Q88" i="1"/>
  <c r="X88" i="1"/>
  <c r="P88" i="1"/>
  <c r="W88" i="1"/>
  <c r="R87" i="1"/>
  <c r="Y87" i="1"/>
  <c r="Q87" i="1"/>
  <c r="X87" i="1"/>
  <c r="P87" i="1"/>
  <c r="W87" i="1"/>
  <c r="P86" i="1"/>
  <c r="W86" i="1"/>
  <c r="R85" i="1"/>
  <c r="Y85" i="1"/>
  <c r="Q85" i="1"/>
  <c r="X85" i="1"/>
  <c r="P85" i="1"/>
  <c r="W85" i="1"/>
  <c r="R84" i="1"/>
  <c r="Y84" i="1"/>
  <c r="Q84" i="1"/>
  <c r="X84" i="1"/>
  <c r="P84" i="1"/>
  <c r="W84" i="1"/>
  <c r="R82" i="1"/>
  <c r="Y82" i="1"/>
  <c r="Q82" i="1"/>
  <c r="X82" i="1"/>
  <c r="P82" i="1"/>
  <c r="W82" i="1"/>
  <c r="K82" i="1"/>
  <c r="S82" i="1"/>
  <c r="Z82" i="1"/>
  <c r="R81" i="1"/>
  <c r="Y81" i="1"/>
  <c r="Q81" i="1"/>
  <c r="X81" i="1"/>
  <c r="P81" i="1"/>
  <c r="W81" i="1"/>
  <c r="K81" i="1"/>
  <c r="R80" i="1"/>
  <c r="Y80" i="1"/>
  <c r="Q80" i="1"/>
  <c r="X80" i="1"/>
  <c r="P80" i="1"/>
  <c r="W80" i="1"/>
  <c r="S80" i="1"/>
  <c r="Z80" i="1"/>
  <c r="R79" i="1"/>
  <c r="Y79" i="1"/>
  <c r="Q79" i="1"/>
  <c r="X79" i="1"/>
  <c r="P79" i="1"/>
  <c r="W79" i="1"/>
  <c r="R78" i="1"/>
  <c r="Y78" i="1"/>
  <c r="Q78" i="1"/>
  <c r="X78" i="1"/>
  <c r="P78" i="1"/>
  <c r="W78" i="1"/>
  <c r="R77" i="1"/>
  <c r="Y77" i="1"/>
  <c r="Q77" i="1"/>
  <c r="X77" i="1"/>
  <c r="P77" i="1"/>
  <c r="W77" i="1"/>
  <c r="V76" i="1"/>
  <c r="AC76" i="1"/>
  <c r="U76" i="1"/>
  <c r="AB76" i="1"/>
  <c r="T76" i="1"/>
  <c r="AA76" i="1"/>
  <c r="S76" i="1"/>
  <c r="Z76" i="1"/>
  <c r="R76" i="1"/>
  <c r="Y76" i="1"/>
  <c r="Q76" i="1"/>
  <c r="X76" i="1"/>
  <c r="P76" i="1"/>
  <c r="W76" i="1"/>
  <c r="R75" i="1"/>
  <c r="Y75" i="1"/>
  <c r="Q75" i="1"/>
  <c r="X75" i="1"/>
  <c r="P75" i="1"/>
  <c r="W75" i="1"/>
  <c r="V74" i="1"/>
  <c r="AC74" i="1"/>
  <c r="U74" i="1"/>
  <c r="AB74" i="1"/>
  <c r="T74" i="1"/>
  <c r="AA74" i="1"/>
  <c r="S74" i="1"/>
  <c r="Z74" i="1"/>
  <c r="R74" i="1"/>
  <c r="Y74" i="1"/>
  <c r="Q74" i="1"/>
  <c r="X74" i="1"/>
  <c r="P74" i="1"/>
  <c r="W74" i="1"/>
  <c r="V73" i="1"/>
  <c r="AC73" i="1"/>
  <c r="U73" i="1"/>
  <c r="AB73" i="1"/>
  <c r="T73" i="1"/>
  <c r="AA73" i="1"/>
  <c r="S73" i="1"/>
  <c r="Z73" i="1"/>
  <c r="R73" i="1"/>
  <c r="Y73" i="1"/>
  <c r="Q73" i="1"/>
  <c r="X73" i="1"/>
  <c r="P73" i="1"/>
  <c r="W73" i="1"/>
  <c r="R72" i="1"/>
  <c r="Y72" i="1"/>
  <c r="Q72" i="1"/>
  <c r="X72" i="1"/>
  <c r="P72" i="1"/>
  <c r="W72" i="1"/>
  <c r="L72" i="1"/>
  <c r="R71" i="1"/>
  <c r="Y71" i="1"/>
  <c r="Q71" i="1"/>
  <c r="X71" i="1"/>
  <c r="P71" i="1"/>
  <c r="W71" i="1"/>
  <c r="R70" i="1"/>
  <c r="Y70" i="1"/>
  <c r="Q70" i="1"/>
  <c r="X70" i="1"/>
  <c r="P70" i="1"/>
  <c r="W70" i="1"/>
  <c r="R69" i="1"/>
  <c r="Y69" i="1"/>
  <c r="Q69" i="1"/>
  <c r="X69" i="1"/>
  <c r="P69" i="1"/>
  <c r="W69" i="1"/>
  <c r="R68" i="1"/>
  <c r="Y68" i="1"/>
  <c r="Q68" i="1"/>
  <c r="X68" i="1"/>
  <c r="P68" i="1"/>
  <c r="W68" i="1"/>
  <c r="R67" i="1"/>
  <c r="Y67" i="1"/>
  <c r="Q67" i="1"/>
  <c r="X67" i="1"/>
  <c r="P67" i="1"/>
  <c r="W67" i="1"/>
  <c r="R66" i="1"/>
  <c r="Y66" i="1"/>
  <c r="Q66" i="1"/>
  <c r="X66" i="1"/>
  <c r="P66" i="1"/>
  <c r="W66" i="1"/>
  <c r="R65" i="1"/>
  <c r="Y65" i="1"/>
  <c r="Q65" i="1"/>
  <c r="X65" i="1"/>
  <c r="P65" i="1"/>
  <c r="W65" i="1"/>
  <c r="R64" i="1"/>
  <c r="Y64" i="1"/>
  <c r="Q64" i="1"/>
  <c r="X64" i="1"/>
  <c r="P64" i="1"/>
  <c r="W64" i="1"/>
  <c r="R63" i="1"/>
  <c r="Y63" i="1"/>
  <c r="Q63" i="1"/>
  <c r="X63" i="1"/>
  <c r="P63" i="1"/>
  <c r="W63" i="1"/>
  <c r="R62" i="1"/>
  <c r="Y62" i="1"/>
  <c r="Q62" i="1"/>
  <c r="X62" i="1"/>
  <c r="P62" i="1"/>
  <c r="W62" i="1"/>
  <c r="R61" i="1"/>
  <c r="Y61" i="1"/>
  <c r="Q61" i="1"/>
  <c r="X61" i="1"/>
  <c r="P61" i="1"/>
  <c r="W61" i="1"/>
  <c r="R60" i="1"/>
  <c r="Y60" i="1"/>
  <c r="Q60" i="1"/>
  <c r="X60" i="1"/>
  <c r="P60" i="1"/>
  <c r="W60" i="1"/>
  <c r="R59" i="1"/>
  <c r="Y59" i="1"/>
  <c r="Q59" i="1"/>
  <c r="X59" i="1"/>
  <c r="P59" i="1"/>
  <c r="W59" i="1"/>
  <c r="R58" i="1"/>
  <c r="Y58" i="1"/>
  <c r="Q58" i="1"/>
  <c r="X58" i="1"/>
  <c r="P58" i="1"/>
  <c r="W58" i="1"/>
  <c r="R57" i="1"/>
  <c r="Y57" i="1"/>
  <c r="Q57" i="1"/>
  <c r="X57" i="1"/>
  <c r="P57" i="1"/>
  <c r="W57" i="1"/>
  <c r="R56" i="1"/>
  <c r="Y56" i="1"/>
  <c r="Q56" i="1"/>
  <c r="X56" i="1"/>
  <c r="V53" i="1"/>
  <c r="AC53" i="1"/>
  <c r="U53" i="1"/>
  <c r="AB53" i="1"/>
  <c r="T53" i="1"/>
  <c r="AA53" i="1"/>
  <c r="S53" i="1"/>
  <c r="Z53" i="1"/>
  <c r="R53" i="1"/>
  <c r="Y53" i="1"/>
  <c r="Q53" i="1"/>
  <c r="X53" i="1"/>
  <c r="P53" i="1"/>
  <c r="W53" i="1"/>
  <c r="V50" i="1"/>
  <c r="AC50" i="1"/>
  <c r="U50" i="1"/>
  <c r="AB50" i="1"/>
  <c r="T50" i="1"/>
  <c r="AA50" i="1"/>
  <c r="S50" i="1"/>
  <c r="Z50" i="1"/>
  <c r="R50" i="1"/>
  <c r="Y50" i="1"/>
  <c r="Q50" i="1"/>
  <c r="X50" i="1"/>
  <c r="P50" i="1"/>
  <c r="W50" i="1"/>
  <c r="V49" i="1"/>
  <c r="AC49" i="1"/>
  <c r="U49" i="1"/>
  <c r="AB49" i="1"/>
  <c r="T49" i="1"/>
  <c r="AA49" i="1"/>
  <c r="S49" i="1"/>
  <c r="Z49" i="1"/>
  <c r="R49" i="1"/>
  <c r="Y49" i="1"/>
  <c r="Q49" i="1"/>
  <c r="X49" i="1"/>
  <c r="P49" i="1"/>
  <c r="W49" i="1"/>
  <c r="R46" i="1"/>
  <c r="Y46" i="1"/>
  <c r="Q46" i="1"/>
  <c r="X46" i="1"/>
  <c r="P46" i="1"/>
  <c r="W46" i="1"/>
  <c r="R43" i="1"/>
  <c r="Y43" i="1"/>
  <c r="Q43" i="1"/>
  <c r="X43" i="1"/>
  <c r="P43" i="1"/>
  <c r="W43" i="1"/>
  <c r="R42" i="1"/>
  <c r="Y42" i="1"/>
  <c r="Q42" i="1"/>
  <c r="X42" i="1"/>
  <c r="P42" i="1"/>
  <c r="W42" i="1"/>
  <c r="R41" i="1"/>
  <c r="Q41" i="1"/>
  <c r="P41" i="1"/>
  <c r="R40" i="1"/>
  <c r="Y40" i="1"/>
  <c r="Q40" i="1"/>
  <c r="X40" i="1"/>
  <c r="P40" i="1"/>
  <c r="W40" i="1"/>
  <c r="R39" i="1"/>
  <c r="Q39" i="1"/>
  <c r="P39" i="1"/>
  <c r="R38" i="1"/>
  <c r="Y38" i="1"/>
  <c r="Q38" i="1"/>
  <c r="X38" i="1"/>
  <c r="P38" i="1"/>
  <c r="W38" i="1"/>
  <c r="R37" i="1"/>
  <c r="Y37" i="1"/>
  <c r="Q37" i="1"/>
  <c r="X37" i="1"/>
  <c r="P37" i="1"/>
  <c r="W37" i="1"/>
  <c r="R36" i="1"/>
  <c r="Y36" i="1"/>
  <c r="Q36" i="1"/>
  <c r="X36" i="1"/>
  <c r="P36" i="1"/>
  <c r="W36" i="1"/>
  <c r="R35" i="1"/>
  <c r="Y35" i="1"/>
  <c r="Q35" i="1"/>
  <c r="X35" i="1"/>
  <c r="P35" i="1"/>
  <c r="W35" i="1"/>
  <c r="R33" i="1"/>
  <c r="Y33" i="1"/>
  <c r="Q33" i="1"/>
  <c r="X33" i="1"/>
  <c r="P33" i="1"/>
  <c r="W33" i="1"/>
  <c r="R32" i="1"/>
  <c r="Q32" i="1"/>
  <c r="P32" i="1"/>
  <c r="R31" i="1"/>
  <c r="Y31" i="1"/>
  <c r="Q31" i="1"/>
  <c r="X31" i="1"/>
  <c r="P31" i="1"/>
  <c r="W31" i="1"/>
  <c r="R30" i="1"/>
  <c r="Y30" i="1"/>
  <c r="Q30" i="1"/>
  <c r="X30" i="1"/>
  <c r="P30" i="1"/>
  <c r="W30" i="1"/>
  <c r="R29" i="1"/>
  <c r="Y29" i="1"/>
  <c r="Q29" i="1"/>
  <c r="X29" i="1"/>
  <c r="P29" i="1"/>
  <c r="W29" i="1"/>
  <c r="R27" i="1"/>
  <c r="Q27" i="1"/>
  <c r="P27" i="1"/>
  <c r="R26" i="1"/>
  <c r="Y26" i="1"/>
  <c r="Q26" i="1"/>
  <c r="X26" i="1"/>
  <c r="P26" i="1"/>
  <c r="W26" i="1"/>
  <c r="R25" i="1"/>
  <c r="Y25" i="1"/>
  <c r="Q25" i="1"/>
  <c r="X25" i="1"/>
  <c r="P25" i="1"/>
  <c r="W25" i="1"/>
  <c r="R24" i="1"/>
  <c r="Y24" i="1"/>
  <c r="Q24" i="1"/>
  <c r="X24" i="1"/>
  <c r="P24" i="1"/>
  <c r="W24" i="1"/>
  <c r="R23" i="1"/>
  <c r="Y23" i="1"/>
  <c r="Q23" i="1"/>
  <c r="X23" i="1"/>
  <c r="P23" i="1"/>
  <c r="W23" i="1"/>
  <c r="R22" i="1"/>
  <c r="Y22" i="1"/>
  <c r="Q22" i="1"/>
  <c r="X22" i="1"/>
  <c r="P22" i="1"/>
  <c r="W22" i="1"/>
  <c r="R21" i="1"/>
  <c r="Y21" i="1"/>
  <c r="Q21" i="1"/>
  <c r="X21" i="1"/>
  <c r="P21" i="1"/>
  <c r="W21" i="1"/>
  <c r="R20" i="1"/>
  <c r="Y20" i="1"/>
  <c r="Q20" i="1"/>
  <c r="X20" i="1"/>
  <c r="P20" i="1"/>
  <c r="W20" i="1"/>
  <c r="R18" i="1"/>
  <c r="Y18" i="1"/>
  <c r="Q18" i="1"/>
  <c r="X18" i="1"/>
  <c r="P18" i="1"/>
  <c r="W18" i="1"/>
  <c r="R17" i="1"/>
  <c r="Q17" i="1"/>
  <c r="P17" i="1"/>
  <c r="R16" i="1"/>
  <c r="Y16" i="1"/>
  <c r="Q16" i="1"/>
  <c r="X16" i="1"/>
  <c r="P16" i="1"/>
  <c r="W16" i="1"/>
  <c r="R15" i="1"/>
  <c r="Q15" i="1"/>
  <c r="P15" i="1"/>
  <c r="R14" i="1"/>
  <c r="Y14" i="1"/>
  <c r="Q14" i="1"/>
  <c r="X14" i="1"/>
  <c r="P14" i="1"/>
  <c r="W14" i="1"/>
  <c r="R13" i="1"/>
  <c r="Y13" i="1"/>
  <c r="Q13" i="1"/>
  <c r="X13" i="1"/>
  <c r="P13" i="1"/>
  <c r="W13" i="1"/>
  <c r="R12" i="1"/>
  <c r="Q12" i="1"/>
  <c r="P12" i="1"/>
  <c r="R11" i="1"/>
  <c r="Y11" i="1"/>
  <c r="Q11" i="1"/>
  <c r="X11" i="1"/>
  <c r="P11" i="1"/>
  <c r="W11" i="1"/>
  <c r="R10" i="1"/>
  <c r="Y10" i="1"/>
  <c r="Q10" i="1"/>
  <c r="X10" i="1"/>
  <c r="W10" i="1"/>
  <c r="P230" i="6"/>
  <c r="W230" i="6"/>
  <c r="I232" i="6"/>
  <c r="S164" i="6"/>
  <c r="Z164" i="6"/>
  <c r="Q230" i="6"/>
  <c r="X230" i="6"/>
  <c r="R223" i="6"/>
  <c r="Y223" i="6"/>
  <c r="L156" i="1"/>
  <c r="L164" i="6"/>
  <c r="K154" i="1"/>
  <c r="V119" i="3"/>
  <c r="AC119" i="3"/>
  <c r="V139" i="3"/>
  <c r="AC139" i="3"/>
  <c r="L174" i="1"/>
  <c r="T174" i="1"/>
  <c r="AA174" i="1"/>
  <c r="S178" i="6"/>
  <c r="Z178" i="6"/>
  <c r="S179" i="1"/>
  <c r="Z179" i="1"/>
  <c r="K187" i="6"/>
  <c r="S187" i="6"/>
  <c r="Z187" i="6"/>
  <c r="S182" i="1"/>
  <c r="Z182" i="1"/>
  <c r="K190" i="6"/>
  <c r="S190" i="6"/>
  <c r="Z190" i="6"/>
  <c r="S58" i="1"/>
  <c r="Z58" i="1"/>
  <c r="S60" i="1"/>
  <c r="Z60" i="1"/>
  <c r="S61" i="1"/>
  <c r="Z61" i="1"/>
  <c r="S62" i="1"/>
  <c r="Z62" i="1"/>
  <c r="S64" i="1"/>
  <c r="Z64" i="1"/>
  <c r="S66" i="1"/>
  <c r="Z66" i="1"/>
  <c r="S86" i="1"/>
  <c r="Z86" i="1"/>
  <c r="Q86" i="1"/>
  <c r="X86" i="1"/>
  <c r="R91" i="3"/>
  <c r="Y91" i="3"/>
  <c r="Q91" i="3"/>
  <c r="X91" i="3"/>
  <c r="K73" i="6"/>
  <c r="K71" i="6"/>
  <c r="K68" i="6"/>
  <c r="K67" i="6"/>
  <c r="K63" i="6"/>
  <c r="K70" i="6"/>
  <c r="K66" i="6"/>
  <c r="K65" i="6"/>
  <c r="K62" i="6"/>
  <c r="K72" i="6"/>
  <c r="K69" i="6"/>
  <c r="K64" i="6"/>
  <c r="U76" i="6"/>
  <c r="AB76" i="6"/>
  <c r="V80" i="6"/>
  <c r="AC80" i="6"/>
  <c r="V84" i="6"/>
  <c r="AC84" i="6"/>
  <c r="U83" i="6"/>
  <c r="AB83" i="6"/>
  <c r="S165" i="1"/>
  <c r="Z165" i="1"/>
  <c r="L182" i="1"/>
  <c r="L190" i="6"/>
  <c r="L186" i="1"/>
  <c r="T186" i="1"/>
  <c r="N197" i="3"/>
  <c r="U10" i="3"/>
  <c r="AB10" i="3"/>
  <c r="S134" i="1"/>
  <c r="Z134" i="1"/>
  <c r="K133" i="1"/>
  <c r="K139" i="6"/>
  <c r="S139" i="6"/>
  <c r="Z139" i="6"/>
  <c r="L134" i="1"/>
  <c r="M134" i="1"/>
  <c r="L171" i="1"/>
  <c r="T171" i="1"/>
  <c r="AA171" i="1"/>
  <c r="L184" i="1"/>
  <c r="M184" i="1"/>
  <c r="L163" i="1"/>
  <c r="T163" i="1"/>
  <c r="AA163" i="1"/>
  <c r="T68" i="1"/>
  <c r="AA68" i="1"/>
  <c r="L176" i="1"/>
  <c r="T176" i="1"/>
  <c r="AA176" i="1"/>
  <c r="V42" i="3"/>
  <c r="AC42" i="3"/>
  <c r="N41" i="3"/>
  <c r="M50" i="3"/>
  <c r="U50" i="3"/>
  <c r="AB50" i="3"/>
  <c r="N10" i="3"/>
  <c r="V10" i="3"/>
  <c r="AC10" i="3"/>
  <c r="N36" i="3"/>
  <c r="V36" i="3"/>
  <c r="AC36" i="3"/>
  <c r="N24" i="3"/>
  <c r="V24" i="3"/>
  <c r="AC24" i="3"/>
  <c r="L36" i="1"/>
  <c r="M36" i="1"/>
  <c r="N36" i="1"/>
  <c r="L22" i="1"/>
  <c r="M22" i="1"/>
  <c r="N22" i="1"/>
  <c r="L23" i="1"/>
  <c r="M23" i="1"/>
  <c r="N23" i="1"/>
  <c r="L24" i="1"/>
  <c r="M24" i="1"/>
  <c r="N24" i="1"/>
  <c r="V24" i="1"/>
  <c r="AC24" i="1"/>
  <c r="L25" i="1"/>
  <c r="M25" i="1"/>
  <c r="N25" i="1"/>
  <c r="L26" i="1"/>
  <c r="M26" i="1"/>
  <c r="N26" i="1"/>
  <c r="L31" i="1"/>
  <c r="M31" i="1"/>
  <c r="N31" i="1"/>
  <c r="L32" i="1"/>
  <c r="M32" i="1"/>
  <c r="N32" i="1"/>
  <c r="L33" i="1"/>
  <c r="M33" i="1"/>
  <c r="N33" i="1"/>
  <c r="L27" i="1"/>
  <c r="M27" i="1"/>
  <c r="N27" i="1"/>
  <c r="L11" i="1"/>
  <c r="M11" i="1"/>
  <c r="N11" i="1"/>
  <c r="L87" i="1"/>
  <c r="M87" i="1"/>
  <c r="N87" i="1"/>
  <c r="L111" i="1"/>
  <c r="M111" i="1"/>
  <c r="N111" i="1"/>
  <c r="L30" i="1"/>
  <c r="M30" i="1"/>
  <c r="N30" i="1"/>
  <c r="L21" i="1"/>
  <c r="M21" i="1"/>
  <c r="N21" i="1"/>
  <c r="L141" i="1"/>
  <c r="M141" i="1"/>
  <c r="N141" i="1"/>
  <c r="L114" i="1"/>
  <c r="M114" i="1"/>
  <c r="N114" i="1"/>
  <c r="L109" i="1"/>
  <c r="M109" i="1"/>
  <c r="N109" i="1"/>
  <c r="L93" i="1"/>
  <c r="M93" i="1"/>
  <c r="N93" i="1"/>
  <c r="L116" i="1"/>
  <c r="M116" i="1"/>
  <c r="N116" i="1"/>
  <c r="L42" i="1"/>
  <c r="M42" i="1"/>
  <c r="N42" i="1"/>
  <c r="L104" i="1"/>
  <c r="M104" i="1"/>
  <c r="N104" i="1"/>
  <c r="V104" i="1"/>
  <c r="AC104" i="1"/>
  <c r="L131" i="1"/>
  <c r="M131" i="1"/>
  <c r="N131" i="1"/>
  <c r="L115" i="1"/>
  <c r="M115" i="1"/>
  <c r="N115" i="1"/>
  <c r="L13" i="1"/>
  <c r="M13" i="1"/>
  <c r="N13" i="1"/>
  <c r="L106" i="1"/>
  <c r="M106" i="1"/>
  <c r="N106" i="1"/>
  <c r="L129" i="1"/>
  <c r="M129" i="1"/>
  <c r="N129" i="1"/>
  <c r="L145" i="1"/>
  <c r="M145" i="1"/>
  <c r="N145" i="1"/>
  <c r="L90" i="1"/>
  <c r="M90" i="1"/>
  <c r="N90" i="1"/>
  <c r="L95" i="1"/>
  <c r="M95" i="1"/>
  <c r="N95" i="1"/>
  <c r="L122" i="1"/>
  <c r="M122" i="1"/>
  <c r="N122" i="1"/>
  <c r="L16" i="1"/>
  <c r="M16" i="1"/>
  <c r="N16" i="1"/>
  <c r="L105" i="1"/>
  <c r="M105" i="1"/>
  <c r="N105" i="1"/>
  <c r="L128" i="1"/>
  <c r="M128" i="1"/>
  <c r="N128" i="1"/>
  <c r="L144" i="1"/>
  <c r="M144" i="1"/>
  <c r="N144" i="1"/>
  <c r="L38" i="1"/>
  <c r="M38" i="1"/>
  <c r="N38" i="1"/>
  <c r="L100" i="1"/>
  <c r="M100" i="1"/>
  <c r="N100" i="1"/>
  <c r="V100" i="1"/>
  <c r="AC100" i="1"/>
  <c r="L127" i="1"/>
  <c r="M127" i="1"/>
  <c r="N127" i="1"/>
  <c r="L147" i="1"/>
  <c r="M147" i="1"/>
  <c r="N147" i="1"/>
  <c r="L41" i="1"/>
  <c r="M41" i="1"/>
  <c r="N41" i="1"/>
  <c r="L102" i="1"/>
  <c r="M102" i="1"/>
  <c r="N102" i="1"/>
  <c r="L125" i="1"/>
  <c r="M125" i="1"/>
  <c r="N125" i="1"/>
  <c r="L15" i="1"/>
  <c r="M15" i="1"/>
  <c r="N15" i="1"/>
  <c r="L107" i="1"/>
  <c r="M107" i="1"/>
  <c r="N107" i="1"/>
  <c r="L91" i="1"/>
  <c r="M91" i="1"/>
  <c r="N91" i="1"/>
  <c r="L118" i="1"/>
  <c r="M118" i="1"/>
  <c r="N118" i="1"/>
  <c r="L12" i="1"/>
  <c r="M12" i="1"/>
  <c r="N12" i="1"/>
  <c r="L101" i="1"/>
  <c r="M101" i="1"/>
  <c r="N101" i="1"/>
  <c r="L124" i="1"/>
  <c r="M124" i="1"/>
  <c r="N124" i="1"/>
  <c r="L18" i="1"/>
  <c r="M18" i="1"/>
  <c r="N18" i="1"/>
  <c r="L88" i="1"/>
  <c r="M88" i="1"/>
  <c r="N88" i="1"/>
  <c r="L96" i="1"/>
  <c r="M96" i="1"/>
  <c r="N96" i="1"/>
  <c r="L123" i="1"/>
  <c r="M123" i="1"/>
  <c r="N123" i="1"/>
  <c r="L143" i="1"/>
  <c r="M143" i="1"/>
  <c r="N143" i="1"/>
  <c r="L37" i="1"/>
  <c r="M37" i="1"/>
  <c r="N37" i="1"/>
  <c r="L98" i="1"/>
  <c r="M98" i="1"/>
  <c r="N98" i="1"/>
  <c r="L121" i="1"/>
  <c r="M121" i="1"/>
  <c r="N121" i="1"/>
  <c r="L43" i="1"/>
  <c r="M43" i="1"/>
  <c r="N43" i="1"/>
  <c r="L103" i="1"/>
  <c r="M103" i="1"/>
  <c r="N103" i="1"/>
  <c r="L130" i="1"/>
  <c r="M130" i="1"/>
  <c r="N130" i="1"/>
  <c r="L146" i="1"/>
  <c r="M146" i="1"/>
  <c r="N146" i="1"/>
  <c r="L40" i="1"/>
  <c r="M40" i="1"/>
  <c r="N40" i="1"/>
  <c r="L89" i="1"/>
  <c r="M89" i="1"/>
  <c r="N89" i="1"/>
  <c r="L97" i="1"/>
  <c r="M97" i="1"/>
  <c r="N97" i="1"/>
  <c r="L120" i="1"/>
  <c r="M120" i="1"/>
  <c r="N120" i="1"/>
  <c r="L14" i="1"/>
  <c r="M14" i="1"/>
  <c r="N14" i="1"/>
  <c r="L108" i="1"/>
  <c r="M108" i="1"/>
  <c r="N108" i="1"/>
  <c r="L92" i="1"/>
  <c r="M92" i="1"/>
  <c r="N92" i="1"/>
  <c r="L119" i="1"/>
  <c r="M119" i="1"/>
  <c r="N119" i="1"/>
  <c r="L17" i="1"/>
  <c r="M17" i="1"/>
  <c r="N17" i="1"/>
  <c r="L110" i="1"/>
  <c r="M110" i="1"/>
  <c r="N110" i="1"/>
  <c r="L94" i="1"/>
  <c r="M94" i="1"/>
  <c r="N94" i="1"/>
  <c r="L117" i="1"/>
  <c r="M117" i="1"/>
  <c r="N117" i="1"/>
  <c r="L39" i="1"/>
  <c r="M39" i="1"/>
  <c r="N39" i="1"/>
  <c r="L99" i="1"/>
  <c r="M99" i="1"/>
  <c r="N99" i="1"/>
  <c r="L126" i="1"/>
  <c r="M126" i="1"/>
  <c r="N126" i="1"/>
  <c r="L142" i="1"/>
  <c r="M142" i="1"/>
  <c r="N142" i="1"/>
  <c r="S100" i="1"/>
  <c r="Z100" i="1"/>
  <c r="S22" i="1"/>
  <c r="Z22" i="1"/>
  <c r="S23" i="1"/>
  <c r="Z23" i="1"/>
  <c r="S26" i="1"/>
  <c r="Z26" i="1"/>
  <c r="S36" i="1"/>
  <c r="Z36" i="1"/>
  <c r="S97" i="1"/>
  <c r="Z97" i="1"/>
  <c r="S30" i="1"/>
  <c r="Z30" i="1"/>
  <c r="S31" i="1"/>
  <c r="Z31" i="1"/>
  <c r="S32" i="1"/>
  <c r="S125" i="1"/>
  <c r="Z125" i="1"/>
  <c r="S130" i="1"/>
  <c r="Z130" i="1"/>
  <c r="S11" i="1"/>
  <c r="Z11" i="1"/>
  <c r="S12" i="1"/>
  <c r="S13" i="1"/>
  <c r="Z13" i="1"/>
  <c r="S14" i="1"/>
  <c r="Z14" i="1"/>
  <c r="S15" i="1"/>
  <c r="S16" i="1"/>
  <c r="Z16" i="1"/>
  <c r="S17" i="1"/>
  <c r="S39" i="1"/>
  <c r="S40" i="1"/>
  <c r="Z40" i="1"/>
  <c r="S42" i="1"/>
  <c r="Z42" i="1"/>
  <c r="S104" i="1"/>
  <c r="Z104" i="1"/>
  <c r="S122" i="1"/>
  <c r="Z122" i="1"/>
  <c r="S128" i="1"/>
  <c r="Z128" i="1"/>
  <c r="M178" i="1"/>
  <c r="S25" i="1"/>
  <c r="Z25" i="1"/>
  <c r="M138" i="1"/>
  <c r="U138" i="1"/>
  <c r="AB138" i="1"/>
  <c r="L172" i="1"/>
  <c r="L181" i="1"/>
  <c r="T23" i="1"/>
  <c r="AA23" i="1"/>
  <c r="L82" i="1"/>
  <c r="T82" i="1"/>
  <c r="AA82" i="1"/>
  <c r="S124" i="1"/>
  <c r="Z124" i="1"/>
  <c r="L136" i="1"/>
  <c r="T136" i="1"/>
  <c r="AA136" i="1"/>
  <c r="L179" i="1"/>
  <c r="L80" i="1"/>
  <c r="T80" i="1"/>
  <c r="AA80" i="1"/>
  <c r="T25" i="1"/>
  <c r="AA25" i="1"/>
  <c r="M72" i="1"/>
  <c r="T72" i="1"/>
  <c r="AA72" i="1"/>
  <c r="S162" i="1"/>
  <c r="Z162" i="1"/>
  <c r="L162" i="1"/>
  <c r="S161" i="1"/>
  <c r="Z161" i="1"/>
  <c r="S170" i="1"/>
  <c r="Z170" i="1"/>
  <c r="L170" i="1"/>
  <c r="L178" i="6"/>
  <c r="S185" i="1"/>
  <c r="L185" i="1"/>
  <c r="L137" i="1"/>
  <c r="S137" i="1"/>
  <c r="Z137" i="1"/>
  <c r="S92" i="1"/>
  <c r="Z92" i="1"/>
  <c r="S116" i="1"/>
  <c r="Z116" i="1"/>
  <c r="S143" i="1"/>
  <c r="Z143" i="1"/>
  <c r="S175" i="1"/>
  <c r="Z175" i="1"/>
  <c r="L175" i="1"/>
  <c r="S24" i="1"/>
  <c r="Z24" i="1"/>
  <c r="S41" i="1"/>
  <c r="S147" i="1"/>
  <c r="Z147" i="1"/>
  <c r="S155" i="1"/>
  <c r="Z155" i="1"/>
  <c r="S81" i="1"/>
  <c r="Z81" i="1"/>
  <c r="L81" i="1"/>
  <c r="S101" i="1"/>
  <c r="Z101" i="1"/>
  <c r="S118" i="1"/>
  <c r="Z118" i="1"/>
  <c r="S135" i="1"/>
  <c r="Z135" i="1"/>
  <c r="L135" i="1"/>
  <c r="S141" i="1"/>
  <c r="Z141" i="1"/>
  <c r="L157" i="1"/>
  <c r="L165" i="6"/>
  <c r="T165" i="6"/>
  <c r="AA165" i="6"/>
  <c r="S157" i="1"/>
  <c r="Z157" i="1"/>
  <c r="S88" i="1"/>
  <c r="Z88" i="1"/>
  <c r="S96" i="1"/>
  <c r="Z96" i="1"/>
  <c r="S105" i="1"/>
  <c r="Z105" i="1"/>
  <c r="L164" i="1"/>
  <c r="S164" i="1"/>
  <c r="Z164" i="1"/>
  <c r="M165" i="1"/>
  <c r="T165" i="1"/>
  <c r="AA165" i="1"/>
  <c r="L173" i="1"/>
  <c r="L181" i="6"/>
  <c r="T181" i="6"/>
  <c r="AA181" i="6"/>
  <c r="S173" i="1"/>
  <c r="Z173" i="1"/>
  <c r="S180" i="1"/>
  <c r="Z180" i="1"/>
  <c r="L180" i="1"/>
  <c r="L189" i="1"/>
  <c r="S189" i="1"/>
  <c r="Z189" i="1"/>
  <c r="D17" i="2"/>
  <c r="L17" i="2"/>
  <c r="L177" i="1"/>
  <c r="S177" i="1"/>
  <c r="Z177" i="1"/>
  <c r="L183" i="1"/>
  <c r="S183" i="1"/>
  <c r="Z183" i="1"/>
  <c r="S194" i="1"/>
  <c r="Z194" i="1"/>
  <c r="L194" i="1"/>
  <c r="B17" i="2"/>
  <c r="J17" i="2"/>
  <c r="T164" i="6"/>
  <c r="AA164" i="6"/>
  <c r="L202" i="6"/>
  <c r="L214" i="6"/>
  <c r="T214" i="6"/>
  <c r="AA214" i="6"/>
  <c r="M156" i="1"/>
  <c r="M164" i="6"/>
  <c r="T156" i="1"/>
  <c r="AA156" i="1"/>
  <c r="M136" i="1"/>
  <c r="U136" i="1"/>
  <c r="AB136" i="1"/>
  <c r="L154" i="1"/>
  <c r="M174" i="1"/>
  <c r="T182" i="1"/>
  <c r="AA182" i="1"/>
  <c r="M163" i="1"/>
  <c r="N163" i="1"/>
  <c r="V163" i="1"/>
  <c r="AC163" i="1"/>
  <c r="V197" i="3"/>
  <c r="AC197" i="3"/>
  <c r="C22" i="7"/>
  <c r="N113" i="1"/>
  <c r="N119" i="6"/>
  <c r="N140" i="1"/>
  <c r="N146" i="6"/>
  <c r="N50" i="3"/>
  <c r="V50" i="3"/>
  <c r="AC50" i="3"/>
  <c r="T184" i="1"/>
  <c r="AA184" i="1"/>
  <c r="M186" i="1"/>
  <c r="N186" i="1"/>
  <c r="V186" i="1"/>
  <c r="T66" i="1"/>
  <c r="AA66" i="1"/>
  <c r="T58" i="1"/>
  <c r="AA58" i="1"/>
  <c r="M171" i="1"/>
  <c r="U171" i="1"/>
  <c r="AB171" i="1"/>
  <c r="S65" i="1"/>
  <c r="Z65" i="1"/>
  <c r="M176" i="1"/>
  <c r="U176" i="1"/>
  <c r="AB176" i="1"/>
  <c r="S133" i="1"/>
  <c r="Z133" i="1"/>
  <c r="V64" i="1"/>
  <c r="AC64" i="1"/>
  <c r="M182" i="1"/>
  <c r="M190" i="6"/>
  <c r="U190" i="6"/>
  <c r="AB190" i="6"/>
  <c r="N138" i="1"/>
  <c r="V138" i="1"/>
  <c r="AC138" i="1"/>
  <c r="U60" i="1"/>
  <c r="AB60" i="1"/>
  <c r="T179" i="1"/>
  <c r="AA179" i="1"/>
  <c r="L187" i="6"/>
  <c r="T187" i="6"/>
  <c r="AA187" i="6"/>
  <c r="M179" i="1"/>
  <c r="M187" i="6"/>
  <c r="T190" i="6"/>
  <c r="AA190" i="6"/>
  <c r="K197" i="6"/>
  <c r="S197" i="6"/>
  <c r="Z197" i="6"/>
  <c r="T178" i="6"/>
  <c r="AA178" i="6"/>
  <c r="S63" i="1"/>
  <c r="Z63" i="1"/>
  <c r="S59" i="1"/>
  <c r="Z59" i="1"/>
  <c r="S67" i="1"/>
  <c r="Z67" i="1"/>
  <c r="T59" i="1"/>
  <c r="AA59" i="1"/>
  <c r="T62" i="1"/>
  <c r="AA62" i="1"/>
  <c r="S154" i="1"/>
  <c r="Z154" i="1"/>
  <c r="T61" i="1"/>
  <c r="AA61" i="1"/>
  <c r="T86" i="1"/>
  <c r="AA86" i="1"/>
  <c r="R86" i="1"/>
  <c r="Y86" i="1"/>
  <c r="S69" i="3"/>
  <c r="Z69" i="3"/>
  <c r="S71" i="3"/>
  <c r="Z71" i="3"/>
  <c r="S70" i="3"/>
  <c r="Z70" i="3"/>
  <c r="S69" i="6"/>
  <c r="Z69" i="6"/>
  <c r="L69" i="6"/>
  <c r="S68" i="6"/>
  <c r="Z68" i="6"/>
  <c r="L68" i="6"/>
  <c r="S66" i="3"/>
  <c r="Z66" i="3"/>
  <c r="S87" i="3"/>
  <c r="Z87" i="3"/>
  <c r="S79" i="3"/>
  <c r="Z79" i="3"/>
  <c r="S65" i="3"/>
  <c r="Z65" i="3"/>
  <c r="S67" i="3"/>
  <c r="Z67" i="3"/>
  <c r="S81" i="3"/>
  <c r="Z81" i="3"/>
  <c r="S72" i="6"/>
  <c r="Z72" i="6"/>
  <c r="L72" i="6"/>
  <c r="S70" i="6"/>
  <c r="Z70" i="6"/>
  <c r="L70" i="6"/>
  <c r="S71" i="6"/>
  <c r="Z71" i="6"/>
  <c r="L71" i="6"/>
  <c r="S72" i="3"/>
  <c r="Z72" i="3"/>
  <c r="S62" i="3"/>
  <c r="Z62" i="3"/>
  <c r="S68" i="3"/>
  <c r="Z68" i="3"/>
  <c r="S64" i="6"/>
  <c r="Z64" i="6"/>
  <c r="L64" i="6"/>
  <c r="S79" i="6"/>
  <c r="Z79" i="6"/>
  <c r="L65" i="6"/>
  <c r="S65" i="6"/>
  <c r="Z65" i="6"/>
  <c r="S67" i="6"/>
  <c r="Z67" i="6"/>
  <c r="L67" i="6"/>
  <c r="S66" i="6"/>
  <c r="Z66" i="6"/>
  <c r="L66" i="6"/>
  <c r="S63" i="3"/>
  <c r="Z63" i="3"/>
  <c r="S73" i="3"/>
  <c r="Z73" i="3"/>
  <c r="S78" i="3"/>
  <c r="Z78" i="3"/>
  <c r="S64" i="3"/>
  <c r="Z64" i="3"/>
  <c r="S62" i="6"/>
  <c r="Z62" i="6"/>
  <c r="L62" i="6"/>
  <c r="S63" i="6"/>
  <c r="Z63" i="6"/>
  <c r="L63" i="6"/>
  <c r="S73" i="6"/>
  <c r="Z73" i="6"/>
  <c r="L73" i="6"/>
  <c r="V83" i="6"/>
  <c r="AC83" i="6"/>
  <c r="V76" i="6"/>
  <c r="AC76" i="6"/>
  <c r="T128" i="1"/>
  <c r="AA128" i="1"/>
  <c r="T134" i="1"/>
  <c r="AA134" i="1"/>
  <c r="M80" i="1"/>
  <c r="N80" i="1"/>
  <c r="V80" i="1"/>
  <c r="AC80" i="1"/>
  <c r="T30" i="1"/>
  <c r="AA30" i="1"/>
  <c r="M82" i="1"/>
  <c r="N82" i="1"/>
  <c r="V82" i="1"/>
  <c r="AC82" i="1"/>
  <c r="U68" i="1"/>
  <c r="AB68" i="1"/>
  <c r="U24" i="1"/>
  <c r="AB24" i="1"/>
  <c r="T40" i="1"/>
  <c r="AA40" i="1"/>
  <c r="V41" i="3"/>
  <c r="AC41" i="3"/>
  <c r="T124" i="1"/>
  <c r="AA124" i="1"/>
  <c r="T111" i="1"/>
  <c r="AA111" i="1"/>
  <c r="T33" i="1"/>
  <c r="AA33" i="1"/>
  <c r="T103" i="1"/>
  <c r="AA103" i="1"/>
  <c r="U100" i="1"/>
  <c r="AB100" i="1"/>
  <c r="T38" i="1"/>
  <c r="AA38" i="1"/>
  <c r="T24" i="1"/>
  <c r="AA24" i="1"/>
  <c r="L113" i="1"/>
  <c r="L119" i="6"/>
  <c r="T119" i="6"/>
  <c r="AA119" i="6"/>
  <c r="T107" i="1"/>
  <c r="AA107" i="1"/>
  <c r="K10" i="1"/>
  <c r="K10" i="6"/>
  <c r="S10" i="6"/>
  <c r="Z10" i="6"/>
  <c r="S99" i="1"/>
  <c r="Z99" i="1"/>
  <c r="T104" i="1"/>
  <c r="AA104" i="1"/>
  <c r="S43" i="1"/>
  <c r="Z43" i="1"/>
  <c r="S38" i="1"/>
  <c r="Z38" i="1"/>
  <c r="T11" i="1"/>
  <c r="AA11" i="1"/>
  <c r="T120" i="1"/>
  <c r="AA120" i="1"/>
  <c r="U104" i="1"/>
  <c r="AB104" i="1"/>
  <c r="S90" i="1"/>
  <c r="Z90" i="1"/>
  <c r="S126" i="1"/>
  <c r="Z126" i="1"/>
  <c r="K29" i="1"/>
  <c r="S114" i="1"/>
  <c r="Z114" i="1"/>
  <c r="S94" i="1"/>
  <c r="Z94" i="1"/>
  <c r="U12" i="1"/>
  <c r="V40" i="1"/>
  <c r="AC40" i="1"/>
  <c r="S109" i="1"/>
  <c r="Z109" i="1"/>
  <c r="S18" i="1"/>
  <c r="Z18" i="1"/>
  <c r="S89" i="1"/>
  <c r="Z89" i="1"/>
  <c r="S95" i="1"/>
  <c r="Z95" i="1"/>
  <c r="S87" i="1"/>
  <c r="Z87" i="1"/>
  <c r="S121" i="1"/>
  <c r="Z121" i="1"/>
  <c r="S113" i="1"/>
  <c r="Z113" i="1"/>
  <c r="S27" i="1"/>
  <c r="L20" i="1"/>
  <c r="L24" i="6"/>
  <c r="S145" i="1"/>
  <c r="Z145" i="1"/>
  <c r="T36" i="1"/>
  <c r="AA36" i="1"/>
  <c r="V12" i="1"/>
  <c r="K35" i="1"/>
  <c r="S33" i="1"/>
  <c r="Z33" i="1"/>
  <c r="S129" i="1"/>
  <c r="Z129" i="1"/>
  <c r="S93" i="1"/>
  <c r="Z93" i="1"/>
  <c r="S85" i="1"/>
  <c r="Z85" i="1"/>
  <c r="L85" i="1"/>
  <c r="S120" i="1"/>
  <c r="Z120" i="1"/>
  <c r="S103" i="1"/>
  <c r="Z103" i="1"/>
  <c r="S111" i="1"/>
  <c r="Z111" i="1"/>
  <c r="T17" i="1"/>
  <c r="T32" i="1"/>
  <c r="S107" i="1"/>
  <c r="Z107" i="1"/>
  <c r="S91" i="1"/>
  <c r="Z91" i="1"/>
  <c r="S117" i="1"/>
  <c r="Z117" i="1"/>
  <c r="S108" i="1"/>
  <c r="Z108" i="1"/>
  <c r="S37" i="1"/>
  <c r="Z37" i="1"/>
  <c r="S21" i="1"/>
  <c r="Z21" i="1"/>
  <c r="K20" i="1"/>
  <c r="V23" i="1"/>
  <c r="AC23" i="1"/>
  <c r="M181" i="1"/>
  <c r="AB181" i="1"/>
  <c r="N178" i="1"/>
  <c r="T100" i="1"/>
  <c r="AA100" i="1"/>
  <c r="M172" i="1"/>
  <c r="T183" i="1"/>
  <c r="AA183" i="1"/>
  <c r="M183" i="1"/>
  <c r="S142" i="1"/>
  <c r="Z142" i="1"/>
  <c r="S106" i="1"/>
  <c r="Z106" i="1"/>
  <c r="S123" i="1"/>
  <c r="Z123" i="1"/>
  <c r="T173" i="1"/>
  <c r="AA173" i="1"/>
  <c r="M173" i="1"/>
  <c r="M181" i="6"/>
  <c r="U181" i="6"/>
  <c r="AB181" i="6"/>
  <c r="T164" i="1"/>
  <c r="AA164" i="1"/>
  <c r="M164" i="1"/>
  <c r="U103" i="1"/>
  <c r="AB103" i="1"/>
  <c r="V103" i="1"/>
  <c r="AC103" i="1"/>
  <c r="T155" i="1"/>
  <c r="AA155" i="1"/>
  <c r="T130" i="1"/>
  <c r="AA130" i="1"/>
  <c r="T43" i="1"/>
  <c r="AA43" i="1"/>
  <c r="T92" i="1"/>
  <c r="AA92" i="1"/>
  <c r="T137" i="1"/>
  <c r="AA137" i="1"/>
  <c r="M137" i="1"/>
  <c r="T114" i="1"/>
  <c r="AA114" i="1"/>
  <c r="M113" i="1"/>
  <c r="M119" i="6"/>
  <c r="T162" i="1"/>
  <c r="AA162" i="1"/>
  <c r="M162" i="1"/>
  <c r="T161" i="1"/>
  <c r="AA161" i="1"/>
  <c r="T99" i="1"/>
  <c r="AA99" i="1"/>
  <c r="N72" i="1"/>
  <c r="V72" i="1"/>
  <c r="AC72" i="1"/>
  <c r="U72" i="1"/>
  <c r="AB72" i="1"/>
  <c r="S146" i="1"/>
  <c r="Z146" i="1"/>
  <c r="S110" i="1"/>
  <c r="Z110" i="1"/>
  <c r="S127" i="1"/>
  <c r="Z127" i="1"/>
  <c r="U124" i="1"/>
  <c r="AB124" i="1"/>
  <c r="V124" i="1"/>
  <c r="AC124" i="1"/>
  <c r="U107" i="1"/>
  <c r="AB107" i="1"/>
  <c r="V107" i="1"/>
  <c r="AC107" i="1"/>
  <c r="T65" i="1"/>
  <c r="AA65" i="1"/>
  <c r="T39" i="1"/>
  <c r="T157" i="1"/>
  <c r="AA157" i="1"/>
  <c r="M157" i="1"/>
  <c r="K140" i="1"/>
  <c r="K146" i="6"/>
  <c r="S146" i="6"/>
  <c r="Z146" i="6"/>
  <c r="U120" i="1"/>
  <c r="AB120" i="1"/>
  <c r="V120" i="1"/>
  <c r="AC120" i="1"/>
  <c r="T101" i="1"/>
  <c r="AA101" i="1"/>
  <c r="T90" i="1"/>
  <c r="AA90" i="1"/>
  <c r="T81" i="1"/>
  <c r="AA81" i="1"/>
  <c r="M81" i="1"/>
  <c r="T41" i="1"/>
  <c r="T22" i="1"/>
  <c r="AA22" i="1"/>
  <c r="T143" i="1"/>
  <c r="AA143" i="1"/>
  <c r="T116" i="1"/>
  <c r="AA116" i="1"/>
  <c r="T67" i="1"/>
  <c r="AA67" i="1"/>
  <c r="T31" i="1"/>
  <c r="AA31" i="1"/>
  <c r="T16" i="1"/>
  <c r="AA16" i="1"/>
  <c r="T170" i="1"/>
  <c r="AA170" i="1"/>
  <c r="M170" i="1"/>
  <c r="M178" i="6"/>
  <c r="T109" i="1"/>
  <c r="AA109" i="1"/>
  <c r="T94" i="1"/>
  <c r="AA94" i="1"/>
  <c r="U30" i="1"/>
  <c r="AB30" i="1"/>
  <c r="L204" i="1"/>
  <c r="T194" i="1"/>
  <c r="AA194" i="1"/>
  <c r="M194" i="1"/>
  <c r="M202" i="6"/>
  <c r="U184" i="1"/>
  <c r="AB184" i="1"/>
  <c r="N184" i="1"/>
  <c r="V184" i="1"/>
  <c r="AC184" i="1"/>
  <c r="T177" i="1"/>
  <c r="AA177" i="1"/>
  <c r="M177" i="1"/>
  <c r="S98" i="1"/>
  <c r="Z98" i="1"/>
  <c r="S115" i="1"/>
  <c r="Z115" i="1"/>
  <c r="S131" i="1"/>
  <c r="Z131" i="1"/>
  <c r="T189" i="1"/>
  <c r="AA189" i="1"/>
  <c r="M189" i="1"/>
  <c r="U174" i="1"/>
  <c r="AB174" i="1"/>
  <c r="N174" i="1"/>
  <c r="V174" i="1"/>
  <c r="AC174" i="1"/>
  <c r="U165" i="1"/>
  <c r="AB165" i="1"/>
  <c r="N165" i="1"/>
  <c r="V165" i="1"/>
  <c r="AC165" i="1"/>
  <c r="T122" i="1"/>
  <c r="AA122" i="1"/>
  <c r="T105" i="1"/>
  <c r="AA105" i="1"/>
  <c r="T96" i="1"/>
  <c r="AA96" i="1"/>
  <c r="T88" i="1"/>
  <c r="AA88" i="1"/>
  <c r="T141" i="1"/>
  <c r="AA141" i="1"/>
  <c r="T118" i="1"/>
  <c r="AA118" i="1"/>
  <c r="T147" i="1"/>
  <c r="AA147" i="1"/>
  <c r="T63" i="1"/>
  <c r="AA63" i="1"/>
  <c r="T126" i="1"/>
  <c r="AA126" i="1"/>
  <c r="T21" i="1"/>
  <c r="AA21" i="1"/>
  <c r="L133" i="1"/>
  <c r="U38" i="1"/>
  <c r="AB38" i="1"/>
  <c r="V38" i="1"/>
  <c r="AC38" i="1"/>
  <c r="S204" i="1"/>
  <c r="Z204" i="1"/>
  <c r="S102" i="1"/>
  <c r="Z102" i="1"/>
  <c r="S119" i="1"/>
  <c r="Z119" i="1"/>
  <c r="S144" i="1"/>
  <c r="Z144" i="1"/>
  <c r="T180" i="1"/>
  <c r="AA180" i="1"/>
  <c r="M180" i="1"/>
  <c r="U40" i="1"/>
  <c r="AB40" i="1"/>
  <c r="T145" i="1"/>
  <c r="AA145" i="1"/>
  <c r="T135" i="1"/>
  <c r="AA135" i="1"/>
  <c r="M135" i="1"/>
  <c r="U128" i="1"/>
  <c r="AB128" i="1"/>
  <c r="V128" i="1"/>
  <c r="AC128" i="1"/>
  <c r="T97" i="1"/>
  <c r="AA97" i="1"/>
  <c r="T175" i="1"/>
  <c r="AA175" i="1"/>
  <c r="M175" i="1"/>
  <c r="U134" i="1"/>
  <c r="AB134" i="1"/>
  <c r="N134" i="1"/>
  <c r="U111" i="1"/>
  <c r="AB111" i="1"/>
  <c r="V111" i="1"/>
  <c r="AC111" i="1"/>
  <c r="U23" i="1"/>
  <c r="AB23" i="1"/>
  <c r="T13" i="1"/>
  <c r="AA13" i="1"/>
  <c r="T185" i="1"/>
  <c r="M185" i="1"/>
  <c r="U25" i="1"/>
  <c r="AB25" i="1"/>
  <c r="V25" i="1"/>
  <c r="AC25" i="1"/>
  <c r="U156" i="1"/>
  <c r="AB156" i="1"/>
  <c r="N156" i="1"/>
  <c r="V156" i="1"/>
  <c r="AC156" i="1"/>
  <c r="T202" i="6"/>
  <c r="AA202" i="6"/>
  <c r="N164" i="6"/>
  <c r="N157" i="1"/>
  <c r="N165" i="6"/>
  <c r="M165" i="6"/>
  <c r="U165" i="6"/>
  <c r="AB165" i="6"/>
  <c r="U163" i="1"/>
  <c r="AB163" i="1"/>
  <c r="N136" i="1"/>
  <c r="V136" i="1"/>
  <c r="AC136" i="1"/>
  <c r="U164" i="6"/>
  <c r="AB164" i="6"/>
  <c r="L197" i="6"/>
  <c r="T197" i="6"/>
  <c r="AA197" i="6"/>
  <c r="M154" i="1"/>
  <c r="N179" i="1"/>
  <c r="V179" i="1"/>
  <c r="AC179" i="1"/>
  <c r="N176" i="1"/>
  <c r="V176" i="1"/>
  <c r="AC176" i="1"/>
  <c r="T64" i="1"/>
  <c r="AA64" i="1"/>
  <c r="V66" i="1"/>
  <c r="AC66" i="1"/>
  <c r="U119" i="6"/>
  <c r="AB119" i="6"/>
  <c r="N171" i="1"/>
  <c r="V171" i="1"/>
  <c r="AC171" i="1"/>
  <c r="U64" i="1"/>
  <c r="AB64" i="1"/>
  <c r="U179" i="1"/>
  <c r="AB179" i="1"/>
  <c r="T60" i="1"/>
  <c r="AA60" i="1"/>
  <c r="U182" i="1"/>
  <c r="AB182" i="1"/>
  <c r="U186" i="1"/>
  <c r="V60" i="1"/>
  <c r="AC60" i="1"/>
  <c r="U58" i="1"/>
  <c r="AB58" i="1"/>
  <c r="S79" i="1"/>
  <c r="Z79" i="1"/>
  <c r="U80" i="1"/>
  <c r="AB80" i="1"/>
  <c r="N182" i="1"/>
  <c r="N190" i="6"/>
  <c r="V190" i="6"/>
  <c r="AC190" i="6"/>
  <c r="T133" i="1"/>
  <c r="AA133" i="1"/>
  <c r="L139" i="6"/>
  <c r="T139" i="6"/>
  <c r="AA139" i="6"/>
  <c r="M197" i="6"/>
  <c r="U178" i="6"/>
  <c r="AB178" i="6"/>
  <c r="T154" i="1"/>
  <c r="AA154" i="1"/>
  <c r="S20" i="1"/>
  <c r="Z20" i="1"/>
  <c r="K24" i="6"/>
  <c r="S24" i="6"/>
  <c r="Z24" i="6"/>
  <c r="S75" i="1"/>
  <c r="Z75" i="1"/>
  <c r="M214" i="6"/>
  <c r="U214" i="6"/>
  <c r="AB214" i="6"/>
  <c r="U202" i="6"/>
  <c r="AB202" i="6"/>
  <c r="S35" i="1"/>
  <c r="Z35" i="1"/>
  <c r="K41" i="6"/>
  <c r="S41" i="6"/>
  <c r="Z41" i="6"/>
  <c r="U61" i="1"/>
  <c r="AB61" i="1"/>
  <c r="S29" i="1"/>
  <c r="Z29" i="1"/>
  <c r="K36" i="6"/>
  <c r="S36" i="6"/>
  <c r="Z36" i="6"/>
  <c r="U187" i="6"/>
  <c r="AB187" i="6"/>
  <c r="U62" i="1"/>
  <c r="AB62" i="1"/>
  <c r="U59" i="1"/>
  <c r="AB59" i="1"/>
  <c r="S57" i="1"/>
  <c r="Z57" i="1"/>
  <c r="S162" i="6"/>
  <c r="Z162" i="6"/>
  <c r="U86" i="1"/>
  <c r="AB86" i="1"/>
  <c r="S91" i="3"/>
  <c r="Z91" i="3"/>
  <c r="S89" i="3"/>
  <c r="Z89" i="3"/>
  <c r="U82" i="1"/>
  <c r="AB82" i="1"/>
  <c r="S84" i="1"/>
  <c r="Z84" i="1"/>
  <c r="V68" i="1"/>
  <c r="AC68" i="1"/>
  <c r="T63" i="3"/>
  <c r="AA63" i="3"/>
  <c r="T67" i="6"/>
  <c r="AA67" i="6"/>
  <c r="M67" i="6"/>
  <c r="T72" i="3"/>
  <c r="AA72" i="3"/>
  <c r="T69" i="6"/>
  <c r="AA69" i="6"/>
  <c r="M69" i="6"/>
  <c r="T71" i="3"/>
  <c r="AA71" i="3"/>
  <c r="T73" i="6"/>
  <c r="AA73" i="6"/>
  <c r="M73" i="6"/>
  <c r="M62" i="6"/>
  <c r="T62" i="6"/>
  <c r="AA62" i="6"/>
  <c r="T64" i="3"/>
  <c r="AA64" i="3"/>
  <c r="T78" i="3"/>
  <c r="AA78" i="3"/>
  <c r="M64" i="6"/>
  <c r="T64" i="6"/>
  <c r="AA64" i="6"/>
  <c r="S61" i="3"/>
  <c r="Z61" i="3"/>
  <c r="S80" i="3"/>
  <c r="Z80" i="3"/>
  <c r="S84" i="3"/>
  <c r="Z84" i="3"/>
  <c r="M70" i="6"/>
  <c r="T70" i="6"/>
  <c r="AA70" i="6"/>
  <c r="T73" i="3"/>
  <c r="AA73" i="3"/>
  <c r="M66" i="6"/>
  <c r="T66" i="6"/>
  <c r="AA66" i="6"/>
  <c r="T62" i="3"/>
  <c r="AA62" i="3"/>
  <c r="K61" i="6"/>
  <c r="S61" i="6"/>
  <c r="Z61" i="6"/>
  <c r="T65" i="3"/>
  <c r="AA65" i="3"/>
  <c r="T79" i="3"/>
  <c r="AA79" i="3"/>
  <c r="M68" i="6"/>
  <c r="T68" i="6"/>
  <c r="AA68" i="6"/>
  <c r="T70" i="3"/>
  <c r="AA70" i="3"/>
  <c r="T69" i="3"/>
  <c r="AA69" i="3"/>
  <c r="T63" i="6"/>
  <c r="AA63" i="6"/>
  <c r="M63" i="6"/>
  <c r="T65" i="6"/>
  <c r="AA65" i="6"/>
  <c r="M65" i="6"/>
  <c r="T68" i="3"/>
  <c r="AA68" i="3"/>
  <c r="T71" i="6"/>
  <c r="AA71" i="6"/>
  <c r="M71" i="6"/>
  <c r="M72" i="6"/>
  <c r="T72" i="6"/>
  <c r="AA72" i="6"/>
  <c r="T81" i="3"/>
  <c r="AA81" i="3"/>
  <c r="T67" i="3"/>
  <c r="AA67" i="3"/>
  <c r="T66" i="3"/>
  <c r="AA66" i="3"/>
  <c r="T87" i="3"/>
  <c r="AA87" i="3"/>
  <c r="M133" i="1"/>
  <c r="S10" i="1"/>
  <c r="Z10" i="1"/>
  <c r="T20" i="1"/>
  <c r="AA20" i="1"/>
  <c r="T125" i="1"/>
  <c r="AA125" i="1"/>
  <c r="K46" i="1"/>
  <c r="L10" i="1"/>
  <c r="U32" i="1"/>
  <c r="L29" i="1"/>
  <c r="T42" i="1"/>
  <c r="AA42" i="1"/>
  <c r="T26" i="1"/>
  <c r="AA26" i="1"/>
  <c r="T12" i="1"/>
  <c r="T37" i="1"/>
  <c r="AA37" i="1"/>
  <c r="T117" i="1"/>
  <c r="AA117" i="1"/>
  <c r="T91" i="1"/>
  <c r="AA91" i="1"/>
  <c r="T93" i="1"/>
  <c r="AA93" i="1"/>
  <c r="L35" i="1"/>
  <c r="T14" i="1"/>
  <c r="AA14" i="1"/>
  <c r="T113" i="1"/>
  <c r="AA113" i="1"/>
  <c r="T87" i="1"/>
  <c r="AA87" i="1"/>
  <c r="T89" i="1"/>
  <c r="AA89" i="1"/>
  <c r="V32" i="1"/>
  <c r="U36" i="1"/>
  <c r="AB36" i="1"/>
  <c r="T108" i="1"/>
  <c r="AA108" i="1"/>
  <c r="U15" i="1"/>
  <c r="V15" i="1"/>
  <c r="U33" i="1"/>
  <c r="AB33" i="1"/>
  <c r="V33" i="1"/>
  <c r="AC33" i="1"/>
  <c r="M85" i="1"/>
  <c r="T85" i="1"/>
  <c r="AA85" i="1"/>
  <c r="T129" i="1"/>
  <c r="AA129" i="1"/>
  <c r="T15" i="1"/>
  <c r="T27" i="1"/>
  <c r="T121" i="1"/>
  <c r="AA121" i="1"/>
  <c r="T95" i="1"/>
  <c r="AA95" i="1"/>
  <c r="T18" i="1"/>
  <c r="AA18" i="1"/>
  <c r="AC181" i="1"/>
  <c r="N181" i="1"/>
  <c r="N172" i="1"/>
  <c r="V13" i="1"/>
  <c r="AC13" i="1"/>
  <c r="U13" i="1"/>
  <c r="AB13" i="1"/>
  <c r="N175" i="1"/>
  <c r="V175" i="1"/>
  <c r="AC175" i="1"/>
  <c r="U175" i="1"/>
  <c r="AB175" i="1"/>
  <c r="V97" i="1"/>
  <c r="AC97" i="1"/>
  <c r="U97" i="1"/>
  <c r="AB97" i="1"/>
  <c r="N135" i="1"/>
  <c r="V135" i="1"/>
  <c r="AC135" i="1"/>
  <c r="U135" i="1"/>
  <c r="AB135" i="1"/>
  <c r="T144" i="1"/>
  <c r="AA144" i="1"/>
  <c r="U21" i="1"/>
  <c r="AB21" i="1"/>
  <c r="U88" i="1"/>
  <c r="AB88" i="1"/>
  <c r="V88" i="1"/>
  <c r="AC88" i="1"/>
  <c r="V105" i="1"/>
  <c r="AC105" i="1"/>
  <c r="U105" i="1"/>
  <c r="AB105" i="1"/>
  <c r="U189" i="1"/>
  <c r="AB189" i="1"/>
  <c r="N189" i="1"/>
  <c r="B22" i="7"/>
  <c r="T98" i="1"/>
  <c r="AA98" i="1"/>
  <c r="T204" i="1"/>
  <c r="AA204" i="1"/>
  <c r="V94" i="1"/>
  <c r="AC94" i="1"/>
  <c r="U94" i="1"/>
  <c r="AB94" i="1"/>
  <c r="N170" i="1"/>
  <c r="U170" i="1"/>
  <c r="AB170" i="1"/>
  <c r="V31" i="1"/>
  <c r="AC31" i="1"/>
  <c r="U31" i="1"/>
  <c r="AB31" i="1"/>
  <c r="U39" i="1"/>
  <c r="V39" i="1"/>
  <c r="T110" i="1"/>
  <c r="AA110" i="1"/>
  <c r="U99" i="1"/>
  <c r="AB99" i="1"/>
  <c r="V99" i="1"/>
  <c r="AC99" i="1"/>
  <c r="U137" i="1"/>
  <c r="AB137" i="1"/>
  <c r="N137" i="1"/>
  <c r="V137" i="1"/>
  <c r="AC137" i="1"/>
  <c r="U43" i="1"/>
  <c r="AB43" i="1"/>
  <c r="V43" i="1"/>
  <c r="AC43" i="1"/>
  <c r="U173" i="1"/>
  <c r="AB173" i="1"/>
  <c r="N173" i="1"/>
  <c r="T106" i="1"/>
  <c r="AA106" i="1"/>
  <c r="U183" i="1"/>
  <c r="AB183" i="1"/>
  <c r="N183" i="1"/>
  <c r="V183" i="1"/>
  <c r="AC183" i="1"/>
  <c r="N180" i="1"/>
  <c r="V180" i="1"/>
  <c r="AC180" i="1"/>
  <c r="U180" i="1"/>
  <c r="AB180" i="1"/>
  <c r="T119" i="1"/>
  <c r="AA119" i="1"/>
  <c r="U11" i="1"/>
  <c r="AB11" i="1"/>
  <c r="V126" i="1"/>
  <c r="AC126" i="1"/>
  <c r="U126" i="1"/>
  <c r="AB126" i="1"/>
  <c r="U63" i="1"/>
  <c r="AB63" i="1"/>
  <c r="V63" i="1"/>
  <c r="AC63" i="1"/>
  <c r="V147" i="1"/>
  <c r="AC147" i="1"/>
  <c r="U147" i="1"/>
  <c r="AB147" i="1"/>
  <c r="L140" i="1"/>
  <c r="L146" i="6"/>
  <c r="T146" i="6"/>
  <c r="AA146" i="6"/>
  <c r="T115" i="1"/>
  <c r="AA115" i="1"/>
  <c r="V30" i="1"/>
  <c r="AC30" i="1"/>
  <c r="S71" i="1"/>
  <c r="Z71" i="1"/>
  <c r="V22" i="1"/>
  <c r="AC22" i="1"/>
  <c r="U22" i="1"/>
  <c r="AB22" i="1"/>
  <c r="V90" i="1"/>
  <c r="AC90" i="1"/>
  <c r="U90" i="1"/>
  <c r="AB90" i="1"/>
  <c r="S140" i="1"/>
  <c r="Z140" i="1"/>
  <c r="U155" i="1"/>
  <c r="AB155" i="1"/>
  <c r="N185" i="1"/>
  <c r="V185" i="1"/>
  <c r="U185" i="1"/>
  <c r="V17" i="1"/>
  <c r="U17" i="1"/>
  <c r="U145" i="1"/>
  <c r="AB145" i="1"/>
  <c r="V145" i="1"/>
  <c r="AC145" i="1"/>
  <c r="U141" i="1"/>
  <c r="AB141" i="1"/>
  <c r="U96" i="1"/>
  <c r="AB96" i="1"/>
  <c r="V96" i="1"/>
  <c r="AC96" i="1"/>
  <c r="V122" i="1"/>
  <c r="AC122" i="1"/>
  <c r="U122" i="1"/>
  <c r="AB122" i="1"/>
  <c r="U177" i="1"/>
  <c r="AB177" i="1"/>
  <c r="N177" i="1"/>
  <c r="V177" i="1"/>
  <c r="AC177" i="1"/>
  <c r="M204" i="1"/>
  <c r="N194" i="1"/>
  <c r="O194" i="1"/>
  <c r="U194" i="1"/>
  <c r="AB194" i="1"/>
  <c r="V109" i="1"/>
  <c r="AC109" i="1"/>
  <c r="U109" i="1"/>
  <c r="AB109" i="1"/>
  <c r="U67" i="1"/>
  <c r="AB67" i="1"/>
  <c r="V67" i="1"/>
  <c r="AC67" i="1"/>
  <c r="U116" i="1"/>
  <c r="AB116" i="1"/>
  <c r="V116" i="1"/>
  <c r="AC116" i="1"/>
  <c r="U157" i="1"/>
  <c r="AB157" i="1"/>
  <c r="V65" i="1"/>
  <c r="AC65" i="1"/>
  <c r="U65" i="1"/>
  <c r="AB65" i="1"/>
  <c r="T127" i="1"/>
  <c r="AA127" i="1"/>
  <c r="N162" i="1"/>
  <c r="U161" i="1"/>
  <c r="AB161" i="1"/>
  <c r="U162" i="1"/>
  <c r="AB162" i="1"/>
  <c r="U114" i="1"/>
  <c r="AB114" i="1"/>
  <c r="U92" i="1"/>
  <c r="AB92" i="1"/>
  <c r="V92" i="1"/>
  <c r="AC92" i="1"/>
  <c r="V130" i="1"/>
  <c r="AC130" i="1"/>
  <c r="U130" i="1"/>
  <c r="AB130" i="1"/>
  <c r="U164" i="1"/>
  <c r="AB164" i="1"/>
  <c r="N164" i="1"/>
  <c r="V164" i="1"/>
  <c r="AC164" i="1"/>
  <c r="T123" i="1"/>
  <c r="AA123" i="1"/>
  <c r="V134" i="1"/>
  <c r="AC134" i="1"/>
  <c r="T102" i="1"/>
  <c r="AA102" i="1"/>
  <c r="V118" i="1"/>
  <c r="AC118" i="1"/>
  <c r="U118" i="1"/>
  <c r="AB118" i="1"/>
  <c r="T131" i="1"/>
  <c r="AA131" i="1"/>
  <c r="V16" i="1"/>
  <c r="AC16" i="1"/>
  <c r="U16" i="1"/>
  <c r="AB16" i="1"/>
  <c r="V143" i="1"/>
  <c r="AC143" i="1"/>
  <c r="U143" i="1"/>
  <c r="AB143" i="1"/>
  <c r="V41" i="1"/>
  <c r="U41" i="1"/>
  <c r="N81" i="1"/>
  <c r="V81" i="1"/>
  <c r="AC81" i="1"/>
  <c r="U81" i="1"/>
  <c r="AB81" i="1"/>
  <c r="V101" i="1"/>
  <c r="AC101" i="1"/>
  <c r="U101" i="1"/>
  <c r="AB101" i="1"/>
  <c r="T146" i="1"/>
  <c r="AA146" i="1"/>
  <c r="T142" i="1"/>
  <c r="AA142" i="1"/>
  <c r="V157" i="1"/>
  <c r="AC157" i="1"/>
  <c r="V165" i="6"/>
  <c r="AC165" i="6"/>
  <c r="N154" i="1"/>
  <c r="B7" i="7"/>
  <c r="V164" i="6"/>
  <c r="AC164" i="6"/>
  <c r="U197" i="6"/>
  <c r="AB197" i="6"/>
  <c r="T162" i="6"/>
  <c r="AA162" i="6"/>
  <c r="N187" i="6"/>
  <c r="V187" i="6"/>
  <c r="AC187" i="6"/>
  <c r="U66" i="1"/>
  <c r="AB66" i="1"/>
  <c r="V182" i="1"/>
  <c r="AC182" i="1"/>
  <c r="S89" i="6"/>
  <c r="Z89" i="6"/>
  <c r="V61" i="1"/>
  <c r="AC61" i="1"/>
  <c r="T75" i="1"/>
  <c r="AA75" i="1"/>
  <c r="S77" i="1"/>
  <c r="Z77" i="1"/>
  <c r="S78" i="1"/>
  <c r="Z78" i="1"/>
  <c r="V59" i="1"/>
  <c r="AC59" i="1"/>
  <c r="V62" i="1"/>
  <c r="AC62" i="1"/>
  <c r="T79" i="1"/>
  <c r="AA79" i="1"/>
  <c r="T24" i="6"/>
  <c r="AA24" i="6"/>
  <c r="T10" i="1"/>
  <c r="AA10" i="1"/>
  <c r="L10" i="6"/>
  <c r="T10" i="6"/>
  <c r="AA10" i="6"/>
  <c r="V173" i="1"/>
  <c r="AC173" i="1"/>
  <c r="N181" i="6"/>
  <c r="V181" i="6"/>
  <c r="AC181" i="6"/>
  <c r="S46" i="1"/>
  <c r="Z46" i="1"/>
  <c r="K50" i="6"/>
  <c r="S50" i="6"/>
  <c r="Z50" i="6"/>
  <c r="N204" i="1"/>
  <c r="B26" i="7"/>
  <c r="N202" i="6"/>
  <c r="O202" i="6"/>
  <c r="T35" i="1"/>
  <c r="AA35" i="1"/>
  <c r="L41" i="6"/>
  <c r="T41" i="6"/>
  <c r="AA41" i="6"/>
  <c r="T29" i="1"/>
  <c r="AA29" i="1"/>
  <c r="L36" i="6"/>
  <c r="T36" i="6"/>
  <c r="AA36" i="6"/>
  <c r="U133" i="1"/>
  <c r="AB133" i="1"/>
  <c r="M139" i="6"/>
  <c r="U139" i="6"/>
  <c r="AB139" i="6"/>
  <c r="V170" i="1"/>
  <c r="AC170" i="1"/>
  <c r="N178" i="6"/>
  <c r="V86" i="1"/>
  <c r="AC86" i="1"/>
  <c r="T57" i="1"/>
  <c r="AA57" i="1"/>
  <c r="T78" i="1"/>
  <c r="AA78" i="1"/>
  <c r="U154" i="1"/>
  <c r="AB154" i="1"/>
  <c r="T89" i="3"/>
  <c r="AA89" i="3"/>
  <c r="T91" i="3"/>
  <c r="AA91" i="3"/>
  <c r="T84" i="1"/>
  <c r="AA84" i="1"/>
  <c r="U66" i="3"/>
  <c r="AB66" i="3"/>
  <c r="U87" i="3"/>
  <c r="AB87" i="3"/>
  <c r="T61" i="3"/>
  <c r="AA61" i="3"/>
  <c r="T84" i="3"/>
  <c r="AA84" i="3"/>
  <c r="T80" i="3"/>
  <c r="AA80" i="3"/>
  <c r="U73" i="3"/>
  <c r="AB73" i="3"/>
  <c r="V73" i="3"/>
  <c r="AC73" i="3"/>
  <c r="U64" i="3"/>
  <c r="AB64" i="3"/>
  <c r="U78" i="3"/>
  <c r="AB78" i="3"/>
  <c r="N63" i="6"/>
  <c r="V63" i="6"/>
  <c r="AC63" i="6"/>
  <c r="U63" i="6"/>
  <c r="AB63" i="6"/>
  <c r="U69" i="3"/>
  <c r="AB69" i="3"/>
  <c r="V69" i="3"/>
  <c r="AC69" i="3"/>
  <c r="U68" i="6"/>
  <c r="AB68" i="6"/>
  <c r="N68" i="6"/>
  <c r="V68" i="6"/>
  <c r="AC68" i="6"/>
  <c r="S83" i="3"/>
  <c r="Z83" i="3"/>
  <c r="S82" i="3"/>
  <c r="Z82" i="3"/>
  <c r="N64" i="6"/>
  <c r="V64" i="6"/>
  <c r="AC64" i="6"/>
  <c r="U64" i="6"/>
  <c r="AB64" i="6"/>
  <c r="U63" i="3"/>
  <c r="AB63" i="3"/>
  <c r="V63" i="3"/>
  <c r="AC63" i="3"/>
  <c r="U72" i="6"/>
  <c r="AB72" i="6"/>
  <c r="N72" i="6"/>
  <c r="V72" i="6"/>
  <c r="AC72" i="6"/>
  <c r="U68" i="3"/>
  <c r="AB68" i="3"/>
  <c r="V68" i="3"/>
  <c r="AC68" i="3"/>
  <c r="U70" i="3"/>
  <c r="AB70" i="3"/>
  <c r="V70" i="3"/>
  <c r="AC70" i="3"/>
  <c r="U62" i="3"/>
  <c r="AB62" i="3"/>
  <c r="N66" i="6"/>
  <c r="V66" i="6"/>
  <c r="AC66" i="6"/>
  <c r="U66" i="6"/>
  <c r="AB66" i="6"/>
  <c r="U70" i="6"/>
  <c r="AB70" i="6"/>
  <c r="N70" i="6"/>
  <c r="V70" i="6"/>
  <c r="AC70" i="6"/>
  <c r="S76" i="3"/>
  <c r="Z76" i="3"/>
  <c r="N62" i="6"/>
  <c r="V62" i="6"/>
  <c r="AC62" i="6"/>
  <c r="U62" i="6"/>
  <c r="AB62" i="6"/>
  <c r="V71" i="3"/>
  <c r="AC71" i="3"/>
  <c r="U71" i="3"/>
  <c r="AB71" i="3"/>
  <c r="U72" i="3"/>
  <c r="AB72" i="3"/>
  <c r="V72" i="3"/>
  <c r="AC72" i="3"/>
  <c r="U67" i="3"/>
  <c r="AB67" i="3"/>
  <c r="U81" i="3"/>
  <c r="AB81" i="3"/>
  <c r="N71" i="6"/>
  <c r="V71" i="6"/>
  <c r="AC71" i="6"/>
  <c r="U71" i="6"/>
  <c r="AB71" i="6"/>
  <c r="U65" i="6"/>
  <c r="AB65" i="6"/>
  <c r="N65" i="6"/>
  <c r="V65" i="6"/>
  <c r="AC65" i="6"/>
  <c r="U65" i="3"/>
  <c r="AB65" i="3"/>
  <c r="U79" i="3"/>
  <c r="AB79" i="3"/>
  <c r="U73" i="6"/>
  <c r="AB73" i="6"/>
  <c r="N73" i="6"/>
  <c r="V73" i="6"/>
  <c r="AC73" i="6"/>
  <c r="N69" i="6"/>
  <c r="V69" i="6"/>
  <c r="AC69" i="6"/>
  <c r="U69" i="6"/>
  <c r="AB69" i="6"/>
  <c r="U67" i="6"/>
  <c r="AB67" i="6"/>
  <c r="N67" i="6"/>
  <c r="V67" i="6"/>
  <c r="AC67" i="6"/>
  <c r="L61" i="6"/>
  <c r="T61" i="6"/>
  <c r="AA61" i="6"/>
  <c r="L46" i="1"/>
  <c r="V114" i="1"/>
  <c r="AC114" i="1"/>
  <c r="V119" i="6"/>
  <c r="AC119" i="6"/>
  <c r="U125" i="1"/>
  <c r="AB125" i="1"/>
  <c r="V125" i="1"/>
  <c r="AC125" i="1"/>
  <c r="M140" i="1"/>
  <c r="V42" i="1"/>
  <c r="AC42" i="1"/>
  <c r="U42" i="1"/>
  <c r="AB42" i="1"/>
  <c r="M29" i="1"/>
  <c r="U26" i="1"/>
  <c r="AB26" i="1"/>
  <c r="V26" i="1"/>
  <c r="AC26" i="1"/>
  <c r="V95" i="1"/>
  <c r="AC95" i="1"/>
  <c r="U95" i="1"/>
  <c r="AB95" i="1"/>
  <c r="U14" i="1"/>
  <c r="AB14" i="1"/>
  <c r="V14" i="1"/>
  <c r="AC14" i="1"/>
  <c r="U93" i="1"/>
  <c r="AB93" i="1"/>
  <c r="V93" i="1"/>
  <c r="AC93" i="1"/>
  <c r="V117" i="1"/>
  <c r="AC117" i="1"/>
  <c r="U117" i="1"/>
  <c r="AB117" i="1"/>
  <c r="M35" i="1"/>
  <c r="M10" i="1"/>
  <c r="M10" i="6"/>
  <c r="U27" i="1"/>
  <c r="V27" i="1"/>
  <c r="U129" i="1"/>
  <c r="AB129" i="1"/>
  <c r="V129" i="1"/>
  <c r="AC129" i="1"/>
  <c r="U108" i="1"/>
  <c r="AB108" i="1"/>
  <c r="V108" i="1"/>
  <c r="AC108" i="1"/>
  <c r="U89" i="1"/>
  <c r="AB89" i="1"/>
  <c r="V89" i="1"/>
  <c r="AC89" i="1"/>
  <c r="U113" i="1"/>
  <c r="AB113" i="1"/>
  <c r="V113" i="1"/>
  <c r="AC113" i="1"/>
  <c r="U18" i="1"/>
  <c r="AB18" i="1"/>
  <c r="V18" i="1"/>
  <c r="AC18" i="1"/>
  <c r="U85" i="1"/>
  <c r="AB85" i="1"/>
  <c r="N85" i="1"/>
  <c r="V87" i="1"/>
  <c r="AC87" i="1"/>
  <c r="U87" i="1"/>
  <c r="AB87" i="1"/>
  <c r="V91" i="1"/>
  <c r="AC91" i="1"/>
  <c r="U91" i="1"/>
  <c r="AB91" i="1"/>
  <c r="U37" i="1"/>
  <c r="AB37" i="1"/>
  <c r="V37" i="1"/>
  <c r="AC37" i="1"/>
  <c r="M20" i="1"/>
  <c r="V121" i="1"/>
  <c r="AC121" i="1"/>
  <c r="U121" i="1"/>
  <c r="AB121" i="1"/>
  <c r="V36" i="1"/>
  <c r="AC36" i="1"/>
  <c r="V194" i="1"/>
  <c r="AC194" i="1"/>
  <c r="V110" i="1"/>
  <c r="AC110" i="1"/>
  <c r="U110" i="1"/>
  <c r="AB110" i="1"/>
  <c r="V98" i="1"/>
  <c r="AC98" i="1"/>
  <c r="U98" i="1"/>
  <c r="AB98" i="1"/>
  <c r="U144" i="1"/>
  <c r="AB144" i="1"/>
  <c r="V144" i="1"/>
  <c r="AC144" i="1"/>
  <c r="U142" i="1"/>
  <c r="AB142" i="1"/>
  <c r="V142" i="1"/>
  <c r="AC142" i="1"/>
  <c r="N133" i="1"/>
  <c r="N139" i="6"/>
  <c r="V161" i="1"/>
  <c r="AC161" i="1"/>
  <c r="V162" i="1"/>
  <c r="AC162" i="1"/>
  <c r="U204" i="1"/>
  <c r="AB204" i="1"/>
  <c r="V141" i="1"/>
  <c r="AC141" i="1"/>
  <c r="V115" i="1"/>
  <c r="AC115" i="1"/>
  <c r="U115" i="1"/>
  <c r="AB115" i="1"/>
  <c r="T71" i="1"/>
  <c r="AA71" i="1"/>
  <c r="V127" i="1"/>
  <c r="AC127" i="1"/>
  <c r="U127" i="1"/>
  <c r="AB127" i="1"/>
  <c r="V155" i="1"/>
  <c r="AC155" i="1"/>
  <c r="V11" i="1"/>
  <c r="AC11" i="1"/>
  <c r="V119" i="1"/>
  <c r="AC119" i="1"/>
  <c r="U119" i="1"/>
  <c r="AB119" i="1"/>
  <c r="V106" i="1"/>
  <c r="AC106" i="1"/>
  <c r="U106" i="1"/>
  <c r="AB106" i="1"/>
  <c r="V189" i="1"/>
  <c r="AC189" i="1"/>
  <c r="U146" i="1"/>
  <c r="AB146" i="1"/>
  <c r="V146" i="1"/>
  <c r="AC146" i="1"/>
  <c r="V131" i="1"/>
  <c r="AC131" i="1"/>
  <c r="U131" i="1"/>
  <c r="AB131" i="1"/>
  <c r="V102" i="1"/>
  <c r="AC102" i="1"/>
  <c r="U102" i="1"/>
  <c r="AB102" i="1"/>
  <c r="V123" i="1"/>
  <c r="AC123" i="1"/>
  <c r="U123" i="1"/>
  <c r="AB123" i="1"/>
  <c r="N29" i="1"/>
  <c r="N36" i="6"/>
  <c r="T140" i="1"/>
  <c r="AA140" i="1"/>
  <c r="V21" i="1"/>
  <c r="AC21" i="1"/>
  <c r="O154" i="1"/>
  <c r="Q234" i="1"/>
  <c r="V154" i="1"/>
  <c r="AC154" i="1"/>
  <c r="N153" i="1"/>
  <c r="D36" i="7"/>
  <c r="B36" i="7"/>
  <c r="B20" i="7"/>
  <c r="K75" i="6"/>
  <c r="S75" i="6"/>
  <c r="Z75" i="6"/>
  <c r="T70" i="1"/>
  <c r="AA70" i="1"/>
  <c r="V85" i="1"/>
  <c r="AC85" i="1"/>
  <c r="V58" i="1"/>
  <c r="AC58" i="1"/>
  <c r="U75" i="1"/>
  <c r="AB75" i="1"/>
  <c r="S69" i="1"/>
  <c r="Z69" i="1"/>
  <c r="S70" i="1"/>
  <c r="Z70" i="1"/>
  <c r="U20" i="1"/>
  <c r="AB20" i="1"/>
  <c r="M24" i="6"/>
  <c r="U24" i="6"/>
  <c r="AB24" i="6"/>
  <c r="U140" i="1"/>
  <c r="AB140" i="1"/>
  <c r="M146" i="6"/>
  <c r="U146" i="6"/>
  <c r="AB146" i="6"/>
  <c r="N197" i="6"/>
  <c r="V178" i="6"/>
  <c r="AC178" i="6"/>
  <c r="N214" i="6"/>
  <c r="V202" i="6"/>
  <c r="AC202" i="6"/>
  <c r="U10" i="6"/>
  <c r="AB10" i="6"/>
  <c r="U29" i="1"/>
  <c r="AB29" i="1"/>
  <c r="M36" i="6"/>
  <c r="U36" i="6"/>
  <c r="AB36" i="6"/>
  <c r="T46" i="1"/>
  <c r="AA46" i="1"/>
  <c r="L50" i="6"/>
  <c r="T50" i="6"/>
  <c r="AA50" i="6"/>
  <c r="V133" i="1"/>
  <c r="AC133" i="1"/>
  <c r="V139" i="6"/>
  <c r="AC139" i="6"/>
  <c r="U35" i="1"/>
  <c r="AB35" i="1"/>
  <c r="M41" i="6"/>
  <c r="U41" i="6"/>
  <c r="AB41" i="6"/>
  <c r="T89" i="6"/>
  <c r="AA89" i="6"/>
  <c r="U79" i="1"/>
  <c r="AB79" i="1"/>
  <c r="U57" i="1"/>
  <c r="AB57" i="1"/>
  <c r="T77" i="1"/>
  <c r="AA77" i="1"/>
  <c r="U71" i="1"/>
  <c r="AB71" i="1"/>
  <c r="M61" i="6"/>
  <c r="U61" i="6"/>
  <c r="AB61" i="6"/>
  <c r="V162" i="6"/>
  <c r="AC162" i="6"/>
  <c r="U162" i="6"/>
  <c r="AB162" i="6"/>
  <c r="U91" i="3"/>
  <c r="AB91" i="3"/>
  <c r="K82" i="6"/>
  <c r="S82" i="6"/>
  <c r="Z82" i="6"/>
  <c r="U84" i="1"/>
  <c r="AB84" i="1"/>
  <c r="V78" i="3"/>
  <c r="AC78" i="3"/>
  <c r="V64" i="3"/>
  <c r="AC64" i="3"/>
  <c r="V81" i="3"/>
  <c r="AC81" i="3"/>
  <c r="V67" i="3"/>
  <c r="AC67" i="3"/>
  <c r="T82" i="3"/>
  <c r="AA82" i="3"/>
  <c r="T83" i="3"/>
  <c r="AA83" i="3"/>
  <c r="V87" i="3"/>
  <c r="AC87" i="3"/>
  <c r="V66" i="3"/>
  <c r="AC66" i="3"/>
  <c r="U61" i="3"/>
  <c r="AB61" i="3"/>
  <c r="U80" i="3"/>
  <c r="AB80" i="3"/>
  <c r="U84" i="3"/>
  <c r="AB84" i="3"/>
  <c r="S75" i="3"/>
  <c r="Z75" i="3"/>
  <c r="T76" i="3"/>
  <c r="AA76" i="3"/>
  <c r="V79" i="3"/>
  <c r="AC79" i="3"/>
  <c r="V65" i="3"/>
  <c r="AC65" i="3"/>
  <c r="V62" i="3"/>
  <c r="AC62" i="3"/>
  <c r="U10" i="1"/>
  <c r="AB10" i="1"/>
  <c r="V29" i="1"/>
  <c r="AC29" i="1"/>
  <c r="M46" i="1"/>
  <c r="N20" i="1"/>
  <c r="N10" i="1"/>
  <c r="N35" i="1"/>
  <c r="U78" i="1"/>
  <c r="AB78" i="1"/>
  <c r="V204" i="1"/>
  <c r="AC204" i="1"/>
  <c r="Q235" i="1"/>
  <c r="D20" i="7"/>
  <c r="U89" i="3"/>
  <c r="AB89" i="3"/>
  <c r="K74" i="6"/>
  <c r="S74" i="6"/>
  <c r="Z74" i="6"/>
  <c r="N61" i="6"/>
  <c r="V61" i="6"/>
  <c r="AC61" i="6"/>
  <c r="T69" i="1"/>
  <c r="AA69" i="1"/>
  <c r="V78" i="1"/>
  <c r="AC78" i="1"/>
  <c r="L75" i="6"/>
  <c r="T75" i="6"/>
  <c r="AA75" i="6"/>
  <c r="N46" i="1"/>
  <c r="N50" i="6"/>
  <c r="N41" i="6"/>
  <c r="V41" i="6"/>
  <c r="AC41" i="6"/>
  <c r="V57" i="1"/>
  <c r="AC57" i="1"/>
  <c r="U70" i="1"/>
  <c r="AB70" i="1"/>
  <c r="V75" i="1"/>
  <c r="AC75" i="1"/>
  <c r="V35" i="1"/>
  <c r="AC35" i="1"/>
  <c r="V20" i="1"/>
  <c r="AC20" i="1"/>
  <c r="N24" i="6"/>
  <c r="V24" i="6"/>
  <c r="AC24" i="6"/>
  <c r="V140" i="1"/>
  <c r="AC140" i="1"/>
  <c r="V146" i="6"/>
  <c r="AC146" i="6"/>
  <c r="U46" i="1"/>
  <c r="AB46" i="1"/>
  <c r="M50" i="6"/>
  <c r="U50" i="6"/>
  <c r="AB50" i="6"/>
  <c r="D26" i="7"/>
  <c r="V214" i="6"/>
  <c r="AC214" i="6"/>
  <c r="V10" i="1"/>
  <c r="AC10" i="1"/>
  <c r="N10" i="6"/>
  <c r="V10" i="6"/>
  <c r="AC10" i="6"/>
  <c r="V36" i="6"/>
  <c r="AC36" i="6"/>
  <c r="D22" i="7"/>
  <c r="V197" i="6"/>
  <c r="AC197" i="6"/>
  <c r="V71" i="1"/>
  <c r="AC71" i="1"/>
  <c r="U77" i="1"/>
  <c r="AB77" i="1"/>
  <c r="U89" i="6"/>
  <c r="AB89" i="6"/>
  <c r="V91" i="3"/>
  <c r="AC91" i="3"/>
  <c r="V89" i="3"/>
  <c r="AC89" i="3"/>
  <c r="V84" i="1"/>
  <c r="AC84" i="1"/>
  <c r="L82" i="6"/>
  <c r="T82" i="6"/>
  <c r="AA82" i="6"/>
  <c r="V61" i="3"/>
  <c r="AC61" i="3"/>
  <c r="V84" i="3"/>
  <c r="AC84" i="3"/>
  <c r="V80" i="3"/>
  <c r="AC80" i="3"/>
  <c r="S74" i="3"/>
  <c r="Z74" i="3"/>
  <c r="K158" i="3"/>
  <c r="U83" i="3"/>
  <c r="AB83" i="3"/>
  <c r="U82" i="3"/>
  <c r="AB82" i="3"/>
  <c r="T75" i="3"/>
  <c r="AA75" i="3"/>
  <c r="U76" i="3"/>
  <c r="AB76" i="3"/>
  <c r="K157" i="3"/>
  <c r="K150" i="1"/>
  <c r="S150" i="1"/>
  <c r="Z150" i="1"/>
  <c r="K55" i="1"/>
  <c r="N150" i="1"/>
  <c r="N152" i="1"/>
  <c r="T56" i="1"/>
  <c r="AA56" i="1"/>
  <c r="S56" i="1"/>
  <c r="Z56" i="1"/>
  <c r="V79" i="1"/>
  <c r="AC79" i="1"/>
  <c r="M75" i="6"/>
  <c r="U75" i="6"/>
  <c r="AB75" i="6"/>
  <c r="V50" i="6"/>
  <c r="AC50" i="6"/>
  <c r="V46" i="1"/>
  <c r="AC46" i="1"/>
  <c r="V77" i="1"/>
  <c r="AC77" i="1"/>
  <c r="V89" i="6"/>
  <c r="AC89" i="6"/>
  <c r="T74" i="3"/>
  <c r="AA74" i="3"/>
  <c r="S60" i="3"/>
  <c r="Z60" i="3"/>
  <c r="L74" i="6"/>
  <c r="T74" i="6"/>
  <c r="AA74" i="6"/>
  <c r="U75" i="3"/>
  <c r="AB75" i="3"/>
  <c r="V76" i="3"/>
  <c r="AC76" i="3"/>
  <c r="M82" i="6"/>
  <c r="U82" i="6"/>
  <c r="AB82" i="6"/>
  <c r="V83" i="3"/>
  <c r="AC83" i="3"/>
  <c r="B5" i="7"/>
  <c r="N191" i="1"/>
  <c r="K152" i="1"/>
  <c r="K191" i="1"/>
  <c r="L150" i="1"/>
  <c r="T150" i="1"/>
  <c r="AA150" i="1"/>
  <c r="N158" i="3"/>
  <c r="N75" i="6"/>
  <c r="V75" i="6"/>
  <c r="AC75" i="6"/>
  <c r="V70" i="1"/>
  <c r="AC70" i="1"/>
  <c r="S60" i="6"/>
  <c r="Z60" i="6"/>
  <c r="U69" i="1"/>
  <c r="AB69" i="1"/>
  <c r="M74" i="6"/>
  <c r="U74" i="6"/>
  <c r="AB74" i="6"/>
  <c r="L158" i="3"/>
  <c r="S158" i="3"/>
  <c r="Z158" i="3"/>
  <c r="K160" i="3"/>
  <c r="V75" i="3"/>
  <c r="AC75" i="3"/>
  <c r="V82" i="3"/>
  <c r="AC82" i="3"/>
  <c r="N82" i="6"/>
  <c r="V82" i="6"/>
  <c r="AC82" i="6"/>
  <c r="V69" i="1"/>
  <c r="AC69" i="1"/>
  <c r="U74" i="3"/>
  <c r="AB74" i="3"/>
  <c r="T60" i="3"/>
  <c r="AA60" i="3"/>
  <c r="S158" i="6"/>
  <c r="Z158" i="6"/>
  <c r="L152" i="1"/>
  <c r="L191" i="1"/>
  <c r="L216" i="1"/>
  <c r="L229" i="1"/>
  <c r="V56" i="1"/>
  <c r="AC56" i="1"/>
  <c r="U56" i="1"/>
  <c r="AB56" i="1"/>
  <c r="M150" i="1"/>
  <c r="S152" i="1"/>
  <c r="Z152" i="1"/>
  <c r="N216" i="1"/>
  <c r="N229" i="1"/>
  <c r="K216" i="1"/>
  <c r="K229" i="1"/>
  <c r="K231" i="1"/>
  <c r="K199" i="3"/>
  <c r="M158" i="3"/>
  <c r="M157" i="3"/>
  <c r="N160" i="3"/>
  <c r="L160" i="3"/>
  <c r="L157" i="3"/>
  <c r="N74" i="6"/>
  <c r="V74" i="6"/>
  <c r="AC74" i="6"/>
  <c r="T60" i="6"/>
  <c r="AA60" i="6"/>
  <c r="S160" i="3"/>
  <c r="Z160" i="3"/>
  <c r="T158" i="3"/>
  <c r="AA158" i="3"/>
  <c r="T158" i="6"/>
  <c r="AA158" i="6"/>
  <c r="V74" i="3"/>
  <c r="AC74" i="3"/>
  <c r="S160" i="6"/>
  <c r="Z160" i="6"/>
  <c r="U60" i="3"/>
  <c r="AB60" i="3"/>
  <c r="U150" i="1"/>
  <c r="AB150" i="1"/>
  <c r="M152" i="1"/>
  <c r="M191" i="1"/>
  <c r="M216" i="1"/>
  <c r="M229" i="1"/>
  <c r="T152" i="1"/>
  <c r="AA152" i="1"/>
  <c r="S191" i="1"/>
  <c r="Z191" i="1"/>
  <c r="V150" i="1"/>
  <c r="AC150" i="1"/>
  <c r="O191" i="1"/>
  <c r="O195" i="1"/>
  <c r="O158" i="3"/>
  <c r="L231" i="1"/>
  <c r="U158" i="3"/>
  <c r="AB158" i="3"/>
  <c r="M159" i="3"/>
  <c r="M160" i="3"/>
  <c r="M199" i="3"/>
  <c r="N157" i="3"/>
  <c r="L199" i="3"/>
  <c r="N199" i="3"/>
  <c r="N223" i="3"/>
  <c r="N230" i="3"/>
  <c r="T160" i="3"/>
  <c r="AA160" i="3"/>
  <c r="S199" i="6"/>
  <c r="Z199" i="6"/>
  <c r="T160" i="6"/>
  <c r="AA160" i="6"/>
  <c r="S199" i="3"/>
  <c r="Z199" i="3"/>
  <c r="K223" i="3"/>
  <c r="K230" i="3"/>
  <c r="O158" i="6"/>
  <c r="U60" i="6"/>
  <c r="AB60" i="6"/>
  <c r="V60" i="3"/>
  <c r="AC60" i="3"/>
  <c r="S229" i="1"/>
  <c r="Z229" i="1"/>
  <c r="S216" i="1"/>
  <c r="Z216" i="1"/>
  <c r="U152" i="1"/>
  <c r="AB152" i="1"/>
  <c r="T191" i="1"/>
  <c r="AA191" i="1"/>
  <c r="V152" i="1"/>
  <c r="AC152" i="1"/>
  <c r="D5" i="7"/>
  <c r="R236" i="6"/>
  <c r="R234" i="6"/>
  <c r="R235" i="6"/>
  <c r="R237" i="6"/>
  <c r="Q236" i="3"/>
  <c r="Q237" i="3"/>
  <c r="M231" i="1"/>
  <c r="U160" i="3"/>
  <c r="AB160" i="3"/>
  <c r="O199" i="3"/>
  <c r="O203" i="3"/>
  <c r="M223" i="3"/>
  <c r="M230" i="3"/>
  <c r="U199" i="3"/>
  <c r="AB199" i="3"/>
  <c r="V60" i="6"/>
  <c r="AC60" i="6"/>
  <c r="O199" i="6"/>
  <c r="O210" i="6"/>
  <c r="U158" i="6"/>
  <c r="AB158" i="6"/>
  <c r="T199" i="6"/>
  <c r="AA199" i="6"/>
  <c r="V158" i="3"/>
  <c r="AC158" i="3"/>
  <c r="C5" i="7"/>
  <c r="S223" i="3"/>
  <c r="Z223" i="3"/>
  <c r="K232" i="3"/>
  <c r="S223" i="6"/>
  <c r="Z223" i="6"/>
  <c r="S230" i="6"/>
  <c r="Z230" i="6"/>
  <c r="T199" i="3"/>
  <c r="AA199" i="3"/>
  <c r="L223" i="3"/>
  <c r="L230" i="3"/>
  <c r="T216" i="1"/>
  <c r="AA216" i="1"/>
  <c r="T229" i="1"/>
  <c r="AA229" i="1"/>
  <c r="V191" i="1"/>
  <c r="AC191" i="1"/>
  <c r="U191" i="1"/>
  <c r="AB191" i="1"/>
  <c r="O203" i="6"/>
  <c r="N231" i="1"/>
  <c r="S230" i="3"/>
  <c r="Z230" i="3"/>
  <c r="B34" i="7"/>
  <c r="B35" i="7"/>
  <c r="T230" i="6"/>
  <c r="AA230" i="6"/>
  <c r="T223" i="6"/>
  <c r="AA223" i="6"/>
  <c r="V158" i="6"/>
  <c r="AC158" i="6"/>
  <c r="V160" i="3"/>
  <c r="AC160" i="3"/>
  <c r="C25" i="7"/>
  <c r="U160" i="6"/>
  <c r="AB160" i="6"/>
  <c r="U223" i="3"/>
  <c r="AB223" i="3"/>
  <c r="T223" i="3"/>
  <c r="AA223" i="3"/>
  <c r="T230" i="3"/>
  <c r="AA230" i="3"/>
  <c r="U229" i="1"/>
  <c r="AB229" i="1"/>
  <c r="U216" i="1"/>
  <c r="AB216" i="1"/>
  <c r="V216" i="1"/>
  <c r="AC216" i="1"/>
  <c r="B37" i="7"/>
  <c r="B38" i="7"/>
  <c r="L232" i="3"/>
  <c r="C27" i="7"/>
  <c r="C29" i="7"/>
  <c r="C35" i="7"/>
  <c r="C34" i="7"/>
  <c r="U230" i="3"/>
  <c r="AB230" i="3"/>
  <c r="U199" i="6"/>
  <c r="AB199" i="6"/>
  <c r="V160" i="6"/>
  <c r="AC160" i="6"/>
  <c r="V199" i="3"/>
  <c r="AC199" i="3"/>
  <c r="V229" i="1"/>
  <c r="AC229" i="1"/>
  <c r="C31" i="7"/>
  <c r="C37" i="7"/>
  <c r="C38" i="7"/>
  <c r="M232" i="3"/>
  <c r="D35" i="7"/>
  <c r="V199" i="6"/>
  <c r="AC199" i="6"/>
  <c r="V223" i="3"/>
  <c r="AC223" i="3"/>
  <c r="V230" i="3"/>
  <c r="AC230" i="3"/>
  <c r="U223" i="6"/>
  <c r="AB223" i="6"/>
  <c r="U230" i="6"/>
  <c r="AB230" i="6"/>
  <c r="D37" i="7"/>
  <c r="D38" i="7"/>
  <c r="N232" i="3"/>
  <c r="V230" i="6"/>
  <c r="AC230" i="6"/>
  <c r="V223" i="6"/>
  <c r="AC223" i="6"/>
</calcChain>
</file>

<file path=xl/comments1.xml><?xml version="1.0" encoding="utf-8"?>
<comments xmlns="http://schemas.openxmlformats.org/spreadsheetml/2006/main">
  <authors>
    <author>Sallinen Jussi</author>
  </authors>
  <commentList>
    <comment ref="D232" authorId="0" shapeId="0">
      <text>
        <r>
          <rPr>
            <b/>
            <sz val="9"/>
            <color indexed="81"/>
            <rFont val="Tahoma"/>
            <charset val="1"/>
          </rPr>
          <t>Sallinen Jussi:</t>
        </r>
        <r>
          <rPr>
            <sz val="9"/>
            <color indexed="81"/>
            <rFont val="Tahoma"/>
            <charset val="1"/>
          </rPr>
          <t xml:space="preserve">
Muuttamalla tätä solua muutat vuosien 2021-2025 veroprosentteja</t>
        </r>
      </text>
    </comment>
  </commentList>
</comments>
</file>

<file path=xl/comments2.xml><?xml version="1.0" encoding="utf-8"?>
<comments xmlns="http://schemas.openxmlformats.org/spreadsheetml/2006/main">
  <authors>
    <author>Sallinen Jussi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>Sallinen Jussi:</t>
        </r>
        <r>
          <rPr>
            <sz val="9"/>
            <color indexed="81"/>
            <rFont val="Tahoma"/>
            <charset val="1"/>
          </rPr>
          <t xml:space="preserve">
Muuttamalla tätä lukua muutat Siun soten kulujen muutosprosenttia vuosina 2020-2025</t>
        </r>
      </text>
    </comment>
  </commentList>
</comments>
</file>

<file path=xl/sharedStrings.xml><?xml version="1.0" encoding="utf-8"?>
<sst xmlns="http://schemas.openxmlformats.org/spreadsheetml/2006/main" count="3892" uniqueCount="485">
  <si>
    <t>541 NURMES</t>
  </si>
  <si>
    <t>SALLIJUS</t>
  </si>
  <si>
    <t/>
  </si>
  <si>
    <t>TALOUSARVION TULOSLASKELMA 2019</t>
  </si>
  <si>
    <t>27. 12. 2018 12:06  sivu 5(5)</t>
  </si>
  <si>
    <t>Muutos edellisestä vuodesta</t>
  </si>
  <si>
    <t>RAPORTTI YHTEENSÄ</t>
  </si>
  <si>
    <t>TP 2017</t>
  </si>
  <si>
    <t>TA+MUUT. 2018</t>
  </si>
  <si>
    <t>KJ 2019</t>
  </si>
  <si>
    <t>SV1 2020</t>
  </si>
  <si>
    <t>SV2 2021</t>
  </si>
  <si>
    <t>SV 2022</t>
  </si>
  <si>
    <t>SV2023</t>
  </si>
  <si>
    <t>SV2024</t>
  </si>
  <si>
    <t>SV2025</t>
  </si>
  <si>
    <t>TOIMINTATUOTOT</t>
  </si>
  <si>
    <t>MYYNTITUOTOT</t>
  </si>
  <si>
    <t>3001</t>
  </si>
  <si>
    <t>Vesi- ja jätevesimaksut</t>
  </si>
  <si>
    <t>3010</t>
  </si>
  <si>
    <t>Sähkön myyntituotot</t>
  </si>
  <si>
    <t>3060</t>
  </si>
  <si>
    <t>Muut liiketoiminnan tuotot</t>
  </si>
  <si>
    <t>3100</t>
  </si>
  <si>
    <t>Kotikuntakorvaukset</t>
  </si>
  <si>
    <t>3105</t>
  </si>
  <si>
    <t>Aik.kotikunnan korv.(kotikunL)</t>
  </si>
  <si>
    <t>3115</t>
  </si>
  <si>
    <t>Muut yhteistoimintakorvaukset</t>
  </si>
  <si>
    <t>3135</t>
  </si>
  <si>
    <t>Oppisopimuskoulutuksen koulutu</t>
  </si>
  <si>
    <t>3140</t>
  </si>
  <si>
    <t>Muut myyntituotot</t>
  </si>
  <si>
    <t>MAKSUTUOTOT</t>
  </si>
  <si>
    <t>3257</t>
  </si>
  <si>
    <t>Hoitopäivämaksut</t>
  </si>
  <si>
    <t>3270</t>
  </si>
  <si>
    <t>Lukukausimaksut</t>
  </si>
  <si>
    <t>3275</t>
  </si>
  <si>
    <t>Muut opetus-ja kultt.toimen ma</t>
  </si>
  <si>
    <t>3280</t>
  </si>
  <si>
    <t>Suunnittelu- ja mittaustoiminn</t>
  </si>
  <si>
    <t>3285</t>
  </si>
  <si>
    <t>Rakennusvalvonta- ja -tarkastu</t>
  </si>
  <si>
    <t>3287</t>
  </si>
  <si>
    <t>Muut yhdyskuntapalv. maksut</t>
  </si>
  <si>
    <t>3294</t>
  </si>
  <si>
    <t>Muut palvelumaksut</t>
  </si>
  <si>
    <t>TUET JA AVUSTUKSET</t>
  </si>
  <si>
    <t>3300</t>
  </si>
  <si>
    <t>Palkkatuki</t>
  </si>
  <si>
    <t>3325</t>
  </si>
  <si>
    <t>Koulumatkatuki</t>
  </si>
  <si>
    <t>3327</t>
  </si>
  <si>
    <t>Valt.korvaus kuntoutt. työtoim</t>
  </si>
  <si>
    <t>3330</t>
  </si>
  <si>
    <t>Muut tuet ja avustukset</t>
  </si>
  <si>
    <t>MUUT TOIMINTATUOTOT</t>
  </si>
  <si>
    <t>3410</t>
  </si>
  <si>
    <t>Asuntojen vuokrat</t>
  </si>
  <si>
    <t>3420</t>
  </si>
  <si>
    <t>Muiden rakennusten vuokrat</t>
  </si>
  <si>
    <t>3430</t>
  </si>
  <si>
    <t>Maa- ja vesialueiden vuokrat</t>
  </si>
  <si>
    <t>3450</t>
  </si>
  <si>
    <t>Koneiden ja laitteiden vuokrat</t>
  </si>
  <si>
    <t>3460</t>
  </si>
  <si>
    <t>Muut vuokratuotot</t>
  </si>
  <si>
    <t>3510</t>
  </si>
  <si>
    <t>Pysyv. vastaavien luov.voitot</t>
  </si>
  <si>
    <t>3520</t>
  </si>
  <si>
    <t>Opp. omavast. koulumatkakustan</t>
  </si>
  <si>
    <t>3530</t>
  </si>
  <si>
    <t>Muut tuotot</t>
  </si>
  <si>
    <t>VALMISTUS OMAAN KÄYTTÖÖN</t>
  </si>
  <si>
    <t>3700</t>
  </si>
  <si>
    <t>Valmistus omaan käyttöön</t>
  </si>
  <si>
    <t>TOIMINTAKULUT</t>
  </si>
  <si>
    <t>HENKILÖSTÖKULUT</t>
  </si>
  <si>
    <t>PALKAT JA PALKKIOT</t>
  </si>
  <si>
    <t>4001</t>
  </si>
  <si>
    <t>Kokouspalkkiot</t>
  </si>
  <si>
    <t>4002</t>
  </si>
  <si>
    <t>Vakinaisten palkat</t>
  </si>
  <si>
    <t>4003</t>
  </si>
  <si>
    <t>Tilapäisten palkat</t>
  </si>
  <si>
    <t>4004</t>
  </si>
  <si>
    <t>Sijaisten palkat</t>
  </si>
  <si>
    <t>4005</t>
  </si>
  <si>
    <t>Erilliskorvaukset</t>
  </si>
  <si>
    <t>4008</t>
  </si>
  <si>
    <t>Opettajien palkat VEL</t>
  </si>
  <si>
    <t>4010</t>
  </si>
  <si>
    <t>Asiantuntijapalkkiot</t>
  </si>
  <si>
    <t>4012</t>
  </si>
  <si>
    <t>Tuntipalkat</t>
  </si>
  <si>
    <t>4060</t>
  </si>
  <si>
    <t>Jaksotetut palkat ja palkkiot</t>
  </si>
  <si>
    <t>4230</t>
  </si>
  <si>
    <t>Sairausvakuutuskorvaukset</t>
  </si>
  <si>
    <t>4240</t>
  </si>
  <si>
    <t>Tapaturmakorvaukset</t>
  </si>
  <si>
    <t>HENKILÖSIVUKULUT</t>
  </si>
  <si>
    <t>ELÄKEKULUT</t>
  </si>
  <si>
    <t>4100</t>
  </si>
  <si>
    <t>KuEL-palkkaperust.eläkemaksu</t>
  </si>
  <si>
    <t>4101</t>
  </si>
  <si>
    <t>KuEL-eläkemenoperust.eläkemaks</t>
  </si>
  <si>
    <t>4102</t>
  </si>
  <si>
    <t>KuEL-varhemaksut</t>
  </si>
  <si>
    <t>4103</t>
  </si>
  <si>
    <t>VAEL-maksut</t>
  </si>
  <si>
    <t>4104</t>
  </si>
  <si>
    <t>Työkyvyttömyyseläkemaksu</t>
  </si>
  <si>
    <t>4130</t>
  </si>
  <si>
    <t>Jaksotetut eläkekulut</t>
  </si>
  <si>
    <t>MUUT HENKILÖSIVUKULUT</t>
  </si>
  <si>
    <t>4150</t>
  </si>
  <si>
    <t>Työnantajan sosiaaliturvamaksu</t>
  </si>
  <si>
    <t>4160</t>
  </si>
  <si>
    <t>Työttömyysvakuutusmaksut</t>
  </si>
  <si>
    <t>4170</t>
  </si>
  <si>
    <t>Tapaturmavakuutusmaksut</t>
  </si>
  <si>
    <t>4180</t>
  </si>
  <si>
    <t>Muut sosiaalivakuutusmaksut</t>
  </si>
  <si>
    <t>4190</t>
  </si>
  <si>
    <t>Jaksotetut sos.vak.maksut</t>
  </si>
  <si>
    <t>PALVELUJEN OSTOT</t>
  </si>
  <si>
    <t>4301</t>
  </si>
  <si>
    <t>Asiakaspalv.ostot kunnilta</t>
  </si>
  <si>
    <t>4302</t>
  </si>
  <si>
    <t>Asiakaspalv.ostot kuntayhtymil</t>
  </si>
  <si>
    <t>4303</t>
  </si>
  <si>
    <t>Asiakaspalv.ostot muilta</t>
  </si>
  <si>
    <t>4340</t>
  </si>
  <si>
    <t>Toimisto- ja asiantuntijapalv.</t>
  </si>
  <si>
    <t>4341</t>
  </si>
  <si>
    <t>Työkorv.(toimeksianto/ostopal)</t>
  </si>
  <si>
    <t>4343</t>
  </si>
  <si>
    <t>ICT-palvelut</t>
  </si>
  <si>
    <t>4344</t>
  </si>
  <si>
    <t>Rahoitus- ja pankkipalvelut</t>
  </si>
  <si>
    <t>4346</t>
  </si>
  <si>
    <t>Työvoiman vuokraus</t>
  </si>
  <si>
    <t>4350</t>
  </si>
  <si>
    <t>Painatukset ja ilmoitukset</t>
  </si>
  <si>
    <t>4360</t>
  </si>
  <si>
    <t>Posti- ja kuriiripalvelut</t>
  </si>
  <si>
    <t>4370</t>
  </si>
  <si>
    <t>Vakuutukset</t>
  </si>
  <si>
    <t>4380</t>
  </si>
  <si>
    <t>Puhtaanapitopalvelut</t>
  </si>
  <si>
    <t>4381</t>
  </si>
  <si>
    <t>Pesulapalvelut</t>
  </si>
  <si>
    <t>4390</t>
  </si>
  <si>
    <t>Rakenn.rakentamis-ja kun.pit.</t>
  </si>
  <si>
    <t>4391</t>
  </si>
  <si>
    <t>Alueiden rakent.ja kunnossapit</t>
  </si>
  <si>
    <t>4400</t>
  </si>
  <si>
    <t>Koneiden, kaluston ja laitteid</t>
  </si>
  <si>
    <t>4410</t>
  </si>
  <si>
    <t>Majoitus- ja ravitsemuspalvelu</t>
  </si>
  <si>
    <t>4420</t>
  </si>
  <si>
    <t>Matkustuspalvelut</t>
  </si>
  <si>
    <t>4422</t>
  </si>
  <si>
    <t>Kuljetuspalvelut</t>
  </si>
  <si>
    <t>4431</t>
  </si>
  <si>
    <t>Terveyspalvelut</t>
  </si>
  <si>
    <t>4440</t>
  </si>
  <si>
    <t>Opetuspalvelut</t>
  </si>
  <si>
    <t>4441</t>
  </si>
  <si>
    <t>Koulutuspalvelut</t>
  </si>
  <si>
    <t>4442</t>
  </si>
  <si>
    <t>Kulttuuripalvelut</t>
  </si>
  <si>
    <t>4450</t>
  </si>
  <si>
    <t>Osuus verotuskustannuksiin</t>
  </si>
  <si>
    <t>4460</t>
  </si>
  <si>
    <t>Muut yhteistoimintaosuudet</t>
  </si>
  <si>
    <t>4470</t>
  </si>
  <si>
    <t>Muut palvelut</t>
  </si>
  <si>
    <t>4473</t>
  </si>
  <si>
    <t>Kustannusten korv., päivähoito</t>
  </si>
  <si>
    <t>AINEET, TARVIKKEET JA TAVARAT</t>
  </si>
  <si>
    <t>4500</t>
  </si>
  <si>
    <t>Toimisto- ja koulutarvikkeet</t>
  </si>
  <si>
    <t>4510</t>
  </si>
  <si>
    <t>Kirjallisuus</t>
  </si>
  <si>
    <t>4511</t>
  </si>
  <si>
    <t>Kirjastoaineisto</t>
  </si>
  <si>
    <t>4520</t>
  </si>
  <si>
    <t>Elintarvikkeet</t>
  </si>
  <si>
    <t>4530</t>
  </si>
  <si>
    <t>Vaatteisto</t>
  </si>
  <si>
    <t>4540</t>
  </si>
  <si>
    <t>Lääkkeet</t>
  </si>
  <si>
    <t>4541</t>
  </si>
  <si>
    <t>Hoitotarvikkeet</t>
  </si>
  <si>
    <t>4550</t>
  </si>
  <si>
    <t>Siivous- ja puhdistusaineet</t>
  </si>
  <si>
    <t>4560</t>
  </si>
  <si>
    <t>Poltto- ja voiteluaineet</t>
  </si>
  <si>
    <t>4561</t>
  </si>
  <si>
    <t>Kevyt polttoöljy</t>
  </si>
  <si>
    <t>4570</t>
  </si>
  <si>
    <t>Lämmitys</t>
  </si>
  <si>
    <t>4571</t>
  </si>
  <si>
    <t>Sähkö ja kaasu</t>
  </si>
  <si>
    <t>4572</t>
  </si>
  <si>
    <t>Vesi</t>
  </si>
  <si>
    <t>4580</t>
  </si>
  <si>
    <t>Kalusto, luetteloitava</t>
  </si>
  <si>
    <t>4581</t>
  </si>
  <si>
    <t>Kalusto, ei luetteloitava</t>
  </si>
  <si>
    <t>4590</t>
  </si>
  <si>
    <t>Rakennusmateriaali</t>
  </si>
  <si>
    <t>4592</t>
  </si>
  <si>
    <t>Kemikaalit</t>
  </si>
  <si>
    <t>4600</t>
  </si>
  <si>
    <t>Muu materiaali</t>
  </si>
  <si>
    <t>AVUSTUKSET</t>
  </si>
  <si>
    <t>4700</t>
  </si>
  <si>
    <t>Lasten kotihoidon tuki</t>
  </si>
  <si>
    <t>4722</t>
  </si>
  <si>
    <t>Kuntout.työtoim. toimintaraha</t>
  </si>
  <si>
    <t>4730</t>
  </si>
  <si>
    <t>Muut avustukset kotitalouksill</t>
  </si>
  <si>
    <t>4740</t>
  </si>
  <si>
    <t>Avustukset yhteisöille</t>
  </si>
  <si>
    <t>4745</t>
  </si>
  <si>
    <t>Työmarkkinatuen kuntaosuus</t>
  </si>
  <si>
    <t>MUUT TOIMINTAKULUT</t>
  </si>
  <si>
    <t>4800</t>
  </si>
  <si>
    <t>4820</t>
  </si>
  <si>
    <t>Rakennusten ja huoneist. vuokr</t>
  </si>
  <si>
    <t>4840</t>
  </si>
  <si>
    <t>4860</t>
  </si>
  <si>
    <t>Muut vuokrat</t>
  </si>
  <si>
    <t>4900</t>
  </si>
  <si>
    <t>Välilliset verot</t>
  </si>
  <si>
    <t>4941</t>
  </si>
  <si>
    <t>Luottotappiot toim.tuotoista</t>
  </si>
  <si>
    <t>4950</t>
  </si>
  <si>
    <t>Muut kulut</t>
  </si>
  <si>
    <t>TOIMINTAKATE</t>
  </si>
  <si>
    <t>VEROTULOT</t>
  </si>
  <si>
    <t>5000</t>
  </si>
  <si>
    <t>Kunnan tulovero</t>
  </si>
  <si>
    <t>5100</t>
  </si>
  <si>
    <t>Kiinteistövero</t>
  </si>
  <si>
    <t>5200</t>
  </si>
  <si>
    <t>Osuus yhteisöveron tuotosta</t>
  </si>
  <si>
    <t>VALTIONOSUUDET</t>
  </si>
  <si>
    <t>5501</t>
  </si>
  <si>
    <t>Kunnan peruspalv.valt.osuus</t>
  </si>
  <si>
    <t>5502</t>
  </si>
  <si>
    <t>Verotul.perust.valt.os.tasaus</t>
  </si>
  <si>
    <t>5503</t>
  </si>
  <si>
    <t>Järjestelmämuutoksen tasaus</t>
  </si>
  <si>
    <t>5701</t>
  </si>
  <si>
    <t>Opet.-ja kult.toim.muut valt.o</t>
  </si>
  <si>
    <t>RAHOITUSTUOTOT JA -KULUT</t>
  </si>
  <si>
    <t>KORKOTUOTOT</t>
  </si>
  <si>
    <t>6000</t>
  </si>
  <si>
    <t>Korkotuotot antolain. ulkopuol</t>
  </si>
  <si>
    <t>MUUT RAHOITUSTUOTOT</t>
  </si>
  <si>
    <t>6100</t>
  </si>
  <si>
    <t>Osinkotuotot ja osuuspääomien</t>
  </si>
  <si>
    <t>6120</t>
  </si>
  <si>
    <t>Verotilitysten korot ja korotu</t>
  </si>
  <si>
    <t>6130</t>
  </si>
  <si>
    <t>Viivästyskorot</t>
  </si>
  <si>
    <t>6170</t>
  </si>
  <si>
    <t>Muut rahoitustuotot</t>
  </si>
  <si>
    <t>KORKOKULUT</t>
  </si>
  <si>
    <t>6210</t>
  </si>
  <si>
    <t>Korkokulut lain. ulkopuolisilt</t>
  </si>
  <si>
    <t>MUUT RAHOITUSKULUT</t>
  </si>
  <si>
    <t>6310</t>
  </si>
  <si>
    <t>Verotilitysten korot</t>
  </si>
  <si>
    <t>6320</t>
  </si>
  <si>
    <t>Viivästyskorot ja korotukset</t>
  </si>
  <si>
    <t>6360</t>
  </si>
  <si>
    <t>Arvonalent.vaiht.vast.rah.varo</t>
  </si>
  <si>
    <t>6380</t>
  </si>
  <si>
    <t>Muut rahoituskulut</t>
  </si>
  <si>
    <t>VUOSIKATE</t>
  </si>
  <si>
    <t>POISTOT JA ARVONALENTUMISET</t>
  </si>
  <si>
    <t>SUUNNITELMAN MUKAISET POISTOT</t>
  </si>
  <si>
    <t>7120</t>
  </si>
  <si>
    <t>Poistot muista pitkävaik.menoi</t>
  </si>
  <si>
    <t>7130</t>
  </si>
  <si>
    <t>Poistot rakennuksista</t>
  </si>
  <si>
    <t>7140</t>
  </si>
  <si>
    <t>Poistot kiint.rakenteista ja l</t>
  </si>
  <si>
    <t>7150</t>
  </si>
  <si>
    <t>Poistot koneista ja kalustosta</t>
  </si>
  <si>
    <t>ARVONALENTUMISET</t>
  </si>
  <si>
    <t>7230</t>
  </si>
  <si>
    <t>Pysyv.vast.hyöd.arvonalentumis</t>
  </si>
  <si>
    <t>SATUNNAISET ERÄT</t>
  </si>
  <si>
    <t>SATUNNAISET TUOTOT</t>
  </si>
  <si>
    <t>8000</t>
  </si>
  <si>
    <t>Pysyv.vast. luovutusvoitot</t>
  </si>
  <si>
    <t>SATUNNAISET KULUT</t>
  </si>
  <si>
    <t>8120</t>
  </si>
  <si>
    <t>Vahingonkorv., takauskorv. ja</t>
  </si>
  <si>
    <t>TILIKAUDEN TULOS</t>
  </si>
  <si>
    <t>POISTOERON MUUTOS</t>
  </si>
  <si>
    <t>8550</t>
  </si>
  <si>
    <t>Poistoeron vähennys (+)</t>
  </si>
  <si>
    <t>VARAUSTEN MUUTOS</t>
  </si>
  <si>
    <t>8600</t>
  </si>
  <si>
    <t>Varausten lisäys (-)</t>
  </si>
  <si>
    <t>RAHASTOJEN MUUTOS</t>
  </si>
  <si>
    <t>8700</t>
  </si>
  <si>
    <t>Rahastojen lisäys (-)</t>
  </si>
  <si>
    <t>TILIKAUDEN YLIJÄÄMÄ/ALIJÄÄMÄ</t>
  </si>
  <si>
    <t>Kerroin</t>
  </si>
  <si>
    <t>Kulujen ja tuloja nostava kustannushintaindeksi</t>
  </si>
  <si>
    <t>Palkkojen korotus</t>
  </si>
  <si>
    <t>Rakennuskustannusindeksi</t>
  </si>
  <si>
    <t>Valtionosuusindeksi</t>
  </si>
  <si>
    <t>Sotu-kulujen nousu</t>
  </si>
  <si>
    <t>Sotu-maksut</t>
  </si>
  <si>
    <t>Sairausvakuutusmaksu</t>
  </si>
  <si>
    <t>Työttömyysvakuutusmaksu</t>
  </si>
  <si>
    <t>KuEL</t>
  </si>
  <si>
    <t>Muut sosiaalimaksu</t>
  </si>
  <si>
    <t>Palkansaajan eläkemaksu 50/50</t>
  </si>
  <si>
    <t>Keskimääräinen KuEl</t>
  </si>
  <si>
    <t>Tapaturmavakuusmaksun kasvu</t>
  </si>
  <si>
    <t>Eläkemenoperusteisten eläkemenojen kasvu</t>
  </si>
  <si>
    <t>Verotulot</t>
  </si>
  <si>
    <t>Kunnallisverot</t>
  </si>
  <si>
    <t>Yhteisöverot</t>
  </si>
  <si>
    <t>Kiinteistöverot</t>
  </si>
  <si>
    <t>Veroissa kunnallisverojen vuosina 2022-2025 käytety kustannushintaindeksin mukaista nousua, yhteisöverot ja kiinteistöverot pidetty vuoden 2021 tasolla</t>
  </si>
  <si>
    <t>Valtionosuudet</t>
  </si>
  <si>
    <t>Valtionosuuksien nousuprosentti</t>
  </si>
  <si>
    <t>Muutos edellisestä vuodesta prosentteina</t>
  </si>
  <si>
    <t>Pysyv.vastaav. luovutusvoitot</t>
  </si>
  <si>
    <t>Muut lisäpoistot</t>
  </si>
  <si>
    <t>7210</t>
  </si>
  <si>
    <t>Poistot tietokoneohjelmista</t>
  </si>
  <si>
    <t>7110</t>
  </si>
  <si>
    <t>Takaustappiot, luottotap antol</t>
  </si>
  <si>
    <t>6332</t>
  </si>
  <si>
    <t>Luottotappiot toimintatuot.</t>
  </si>
  <si>
    <t>Vahingonkorvaukset(Melalle)</t>
  </si>
  <si>
    <t>4939</t>
  </si>
  <si>
    <t>Pysyv.vastaav. luovutustappiot</t>
  </si>
  <si>
    <t>4920</t>
  </si>
  <si>
    <t>Välittömät verot</t>
  </si>
  <si>
    <t>4910</t>
  </si>
  <si>
    <t>Lasten kotihoid.tuen kuntalisä</t>
  </si>
  <si>
    <t>4702</t>
  </si>
  <si>
    <t>Hake</t>
  </si>
  <si>
    <t>4563</t>
  </si>
  <si>
    <t>As.palv.osto, kotikuntaL korv.</t>
  </si>
  <si>
    <t>4307</t>
  </si>
  <si>
    <t>Itsejärj.lomituksen korvaukset</t>
  </si>
  <si>
    <t>4304</t>
  </si>
  <si>
    <t>Muut henkilöstömen. korjauserä</t>
  </si>
  <si>
    <t>4260</t>
  </si>
  <si>
    <t>Pysyv. vastaav. luovutusvoitot</t>
  </si>
  <si>
    <t>Lomituspalvelumaksut</t>
  </si>
  <si>
    <t>3293</t>
  </si>
  <si>
    <t>Sijaisapumaksut, lomitus</t>
  </si>
  <si>
    <t>3262</t>
  </si>
  <si>
    <t>Muut sosiaalitoimen maksut</t>
  </si>
  <si>
    <t>3261</t>
  </si>
  <si>
    <t>Muut kodinhoitoapumaksut</t>
  </si>
  <si>
    <t>3251</t>
  </si>
  <si>
    <t>Yleishallinnon maksut</t>
  </si>
  <si>
    <t>3200</t>
  </si>
  <si>
    <t>Muut korvaukset</t>
  </si>
  <si>
    <t>3099</t>
  </si>
  <si>
    <t>Lomituspalvelukorvaukset</t>
  </si>
  <si>
    <t>3087</t>
  </si>
  <si>
    <t>Jätteen kuljetuksen ja käsitte</t>
  </si>
  <si>
    <t>3050</t>
  </si>
  <si>
    <t>Energiahuollon liittymismaksut</t>
  </si>
  <si>
    <t>3017</t>
  </si>
  <si>
    <t>Kaukolämmön myyntituotot</t>
  </si>
  <si>
    <t>3015</t>
  </si>
  <si>
    <t>Vesihuollon liittymismaksut</t>
  </si>
  <si>
    <t>3003</t>
  </si>
  <si>
    <t>KH 2019</t>
  </si>
  <si>
    <t>10. 1. 2019 15:06  sivu 1(1)</t>
  </si>
  <si>
    <t>Kumppani: - - 9610</t>
  </si>
  <si>
    <t>Koko organisaatio</t>
  </si>
  <si>
    <t>Erittelykoodi: 1</t>
  </si>
  <si>
    <t>911 VALTIMO</t>
  </si>
  <si>
    <t>Nurmes</t>
  </si>
  <si>
    <t>Toimintakate</t>
  </si>
  <si>
    <t>Kunnallisvero</t>
  </si>
  <si>
    <t>Yhteisövero</t>
  </si>
  <si>
    <t>VM vos, tasaukset mukana</t>
  </si>
  <si>
    <t>Verorahoitus</t>
  </si>
  <si>
    <t>Rahoitustuotot/-kulut</t>
  </si>
  <si>
    <t>Ver. Kust alenema</t>
  </si>
  <si>
    <t>Kuntaliitoksen arvioidut vaikutukset valtionosuuteen</t>
  </si>
  <si>
    <t>Vuosikate</t>
  </si>
  <si>
    <t>Suunnitelman mukaiset poistot ja arvonalentumiset</t>
  </si>
  <si>
    <t>Vuosikate - poistot</t>
  </si>
  <si>
    <t>Satunnaiset erät</t>
  </si>
  <si>
    <t>Tulos</t>
  </si>
  <si>
    <t>Varausten, poistoeron ja rahastojen muutokset</t>
  </si>
  <si>
    <t>Tilikauden ali-/ylijäämä</t>
  </si>
  <si>
    <t>Valtimo</t>
  </si>
  <si>
    <t>Nurmes-Valtimo</t>
  </si>
  <si>
    <t>Skenaario 4 huomioitua</t>
  </si>
  <si>
    <t>Siun soten todellinen laskutus 2019</t>
  </si>
  <si>
    <t>Sote-kulujen nousuprosentti 2020-2025</t>
  </si>
  <si>
    <t>Valtionosuudet ja verot otettu FCG:n arviosta vuodelle 2025</t>
  </si>
  <si>
    <t>Palkkojen korotus VM:n mukaan</t>
  </si>
  <si>
    <t>Konsernirakenteen muutoksia ei huomioitu tuloissa eikä poistoissa</t>
  </si>
  <si>
    <t>Vuosikatteen tavoite 100% poistoista</t>
  </si>
  <si>
    <t>Ero tavoitteeseen</t>
  </si>
  <si>
    <t>Paine veroprosenttiin</t>
  </si>
  <si>
    <t>Väkiluku</t>
  </si>
  <si>
    <t>Veroprosentin tuotto</t>
  </si>
  <si>
    <t>Veroprosentti</t>
  </si>
  <si>
    <t>Veroprosentti tasapainossa</t>
  </si>
  <si>
    <t>Palkkojen nousua pyritään rajaamaan, vuonna 2020 supistus -2 %, vuonna 2023 taso samana ja vuosina 2024-2025 nousu 1%  vuosi</t>
  </si>
  <si>
    <t>Valtimon verotuloihin huomioitu talousarvion mukaiset nostot ja luvut suunnitelmavuosille noudettu Valtimon marraskuun 2018 verokehikosta</t>
  </si>
  <si>
    <t>sama</t>
  </si>
  <si>
    <t>Veropohja</t>
  </si>
  <si>
    <t>Vero-%</t>
  </si>
  <si>
    <t>Vero-% korotus</t>
  </si>
  <si>
    <t>Toimkulujen kasvu-%</t>
  </si>
  <si>
    <t>Valtionosuuksien kasvu-%</t>
  </si>
  <si>
    <t>Arvio vuoden 2018 yli-/alijäämästä</t>
  </si>
  <si>
    <t>Arvio 2018</t>
  </si>
  <si>
    <t>-yks. verokorotus/vuosi (2010-25)</t>
  </si>
  <si>
    <t>;</t>
  </si>
  <si>
    <t>Tuloveron eurokorotus %</t>
  </si>
  <si>
    <t>Tulovero 2025</t>
  </si>
  <si>
    <t>ks. Veropohja</t>
  </si>
  <si>
    <t>Valtionosuudet eri vuosina</t>
  </si>
  <si>
    <t>Verovuosi</t>
  </si>
  <si>
    <t xml:space="preserve">            2 017    </t>
  </si>
  <si>
    <t xml:space="preserve"> 2018** </t>
  </si>
  <si>
    <t xml:space="preserve"> 2019** </t>
  </si>
  <si>
    <t xml:space="preserve"> 2020** </t>
  </si>
  <si>
    <t xml:space="preserve"> 2021** </t>
  </si>
  <si>
    <t xml:space="preserve">              2 022    </t>
  </si>
  <si>
    <t xml:space="preserve">              2 023    </t>
  </si>
  <si>
    <t xml:space="preserve">              2 024    </t>
  </si>
  <si>
    <t>Verotettava tulo 1000 €</t>
  </si>
  <si>
    <t xml:space="preserve">              2 025    </t>
  </si>
  <si>
    <t>Älä poista tätä taulukkoa!</t>
  </si>
  <si>
    <t>MITÄÄN EI TEHDÄ</t>
  </si>
  <si>
    <t>VEROKOROTUS ALIJÄÄMÄ 2025=0</t>
  </si>
  <si>
    <t>VEROKOROTUS VUOSIKATE/POISTOT =80%</t>
  </si>
  <si>
    <t>per vuosi</t>
  </si>
  <si>
    <t>KESKIM.</t>
  </si>
  <si>
    <t>säästö yht.</t>
  </si>
  <si>
    <t>%-vuodessa</t>
  </si>
  <si>
    <t>kum. alijäämä =0 v. 2025, vero-% 21%</t>
  </si>
  <si>
    <t>per v.</t>
  </si>
  <si>
    <t>kum. ylijäämä =1,1 milj. v. 2025, vero-% 21%</t>
  </si>
  <si>
    <t>TOIMINTAKULUISTA</t>
  </si>
  <si>
    <t>KUN VEROJA EI KOROTETA</t>
  </si>
  <si>
    <t>Säästettävä/v.</t>
  </si>
  <si>
    <t>Säästettävä yht.</t>
  </si>
  <si>
    <t>KESKIMÄÄRIN</t>
  </si>
  <si>
    <t>ARVIO 2018</t>
  </si>
  <si>
    <t>% Toim.kuluista/v.</t>
  </si>
  <si>
    <t>VEROJA EI KOROTETA, vero=</t>
  </si>
  <si>
    <t>ALIJÄÄMÄ V.-2025=0, vero=</t>
  </si>
  <si>
    <t>VUOSIKATE/POISTO 80%, vero=</t>
  </si>
  <si>
    <t>VUOSIKATE/POISTO 100%,vero=</t>
  </si>
  <si>
    <t>Syrjäisyyskertoimen lisäys</t>
  </si>
  <si>
    <t>Yhteensä</t>
  </si>
  <si>
    <t>Ei muutoksia veroihin</t>
  </si>
  <si>
    <t>Kumulaativinen alijäämä nolla</t>
  </si>
  <si>
    <t>Vuosikate 80% poistoista</t>
  </si>
  <si>
    <t>Vuosikate 100% poistoista</t>
  </si>
  <si>
    <t>-yks. verokorotus/vuosi (2020-25)</t>
  </si>
  <si>
    <t>Muutosprosentit ja sivukulujen kertoimet skenaariossa 5</t>
  </si>
  <si>
    <t>Nurmes ja Valtimo yhteensä</t>
  </si>
  <si>
    <t>HUOM! Kaavioiden luvut on poimittu riveiltä  234-237. Jos haluat muuttaa kaavioita, kopioi luvut noiden rivien tietojen paikalle</t>
  </si>
  <si>
    <t>Muuttamalla muutosprosentteja muutat kyseisten vuosien tuloja/menoja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</si>
</sst>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\ %"/>
    <numFmt numFmtId="165" formatCode="#,##0_ ;\-#,##0\ "/>
    <numFmt numFmtId="166" formatCode="0.000"/>
    <numFmt numFmtId="167" formatCode="_-* #,##0\ _€_-;\-* #,##0\ _€_-;_-* &quot;-&quot;??\ _€_-;_-@_-"/>
    <numFmt numFmtId="168" formatCode="_-* #,##0.000\ _€_-;\-* #,##0.000\ _€_-;_-* &quot;-&quot;??\ _€_-;_-@_-"/>
  </numFmts>
  <fonts count="2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10"/>
      <color rgb="FFFF0000"/>
      <name val="Arial"/>
      <family val="2"/>
    </font>
    <font>
      <u val="double"/>
      <sz val="11"/>
      <color rgb="FFFF0000"/>
      <name val="Calibri"/>
      <family val="2"/>
    </font>
    <font>
      <b/>
      <u val="doubleAccounting"/>
      <sz val="14"/>
      <color rgb="FFFF0000"/>
      <name val="Calibri"/>
      <family val="2"/>
    </font>
    <font>
      <sz val="10"/>
      <color rgb="FF000000"/>
      <name val="Times New Roman"/>
      <family val="1"/>
    </font>
    <font>
      <sz val="11"/>
      <color rgb="FF1F497D"/>
      <name val="Calibri"/>
      <family val="2"/>
    </font>
    <font>
      <b/>
      <sz val="14"/>
      <color rgb="FFFF0000"/>
      <name val="Calibri"/>
      <family val="2"/>
    </font>
    <font>
      <b/>
      <u val="double"/>
      <sz val="11"/>
      <color rgb="FFFF0000"/>
      <name val="Calibri"/>
      <family val="2"/>
    </font>
    <font>
      <b/>
      <u val="double"/>
      <sz val="14"/>
      <color rgb="FFFF0000"/>
      <name val="Calibri"/>
      <family val="2"/>
    </font>
    <font>
      <sz val="12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horizontal="right" vertical="top" wrapText="1" readingOrder="1"/>
    </xf>
    <xf numFmtId="3" fontId="3" fillId="2" borderId="0" xfId="0" applyNumberFormat="1" applyFont="1" applyFill="1" applyBorder="1"/>
    <xf numFmtId="3" fontId="3" fillId="0" borderId="1" xfId="1" applyNumberFormat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6" fillId="0" borderId="0" xfId="1" applyNumberFormat="1" applyFont="1" applyFill="1" applyBorder="1" applyAlignment="1">
      <alignment vertical="top" wrapText="1" readingOrder="1"/>
    </xf>
    <xf numFmtId="3" fontId="7" fillId="0" borderId="0" xfId="1" applyNumberFormat="1" applyFont="1" applyFill="1" applyBorder="1" applyAlignment="1">
      <alignment vertical="top" wrapText="1" readingOrder="1"/>
    </xf>
    <xf numFmtId="3" fontId="8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top" wrapText="1" readingOrder="1"/>
    </xf>
    <xf numFmtId="3" fontId="9" fillId="0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left" vertical="top" wrapText="1" readingOrder="1"/>
    </xf>
    <xf numFmtId="3" fontId="4" fillId="0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top" wrapText="1" readingOrder="1"/>
    </xf>
    <xf numFmtId="3" fontId="4" fillId="0" borderId="0" xfId="1" applyNumberFormat="1" applyFont="1" applyFill="1" applyBorder="1" applyAlignment="1">
      <alignment horizontal="left" vertical="top" wrapText="1" readingOrder="1"/>
    </xf>
    <xf numFmtId="3" fontId="4" fillId="0" borderId="0" xfId="1" applyNumberFormat="1" applyFont="1" applyFill="1" applyBorder="1" applyAlignment="1">
      <alignment horizontal="right" vertical="top" wrapText="1" readingOrder="1"/>
    </xf>
    <xf numFmtId="3" fontId="6" fillId="0" borderId="0" xfId="1" applyNumberFormat="1" applyFont="1" applyFill="1" applyBorder="1" applyAlignment="1">
      <alignment horizontal="right" vertical="top" wrapText="1" readingOrder="1"/>
    </xf>
    <xf numFmtId="3" fontId="4" fillId="0" borderId="0" xfId="1" applyNumberFormat="1" applyFont="1" applyFill="1" applyBorder="1" applyAlignment="1">
      <alignment vertical="top" wrapText="1" readingOrder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5" fillId="0" borderId="0" xfId="1" applyNumberFormat="1" applyFont="1" applyFill="1" applyBorder="1" applyAlignment="1">
      <alignment horizontal="right" vertical="top" wrapText="1" readingOrder="1"/>
    </xf>
    <xf numFmtId="10" fontId="3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0" fontId="11" fillId="0" borderId="0" xfId="0" applyFont="1"/>
    <xf numFmtId="3" fontId="11" fillId="0" borderId="0" xfId="0" applyNumberFormat="1" applyFont="1"/>
    <xf numFmtId="164" fontId="0" fillId="0" borderId="0" xfId="2" applyNumberFormat="1" applyFont="1"/>
    <xf numFmtId="165" fontId="0" fillId="0" borderId="0" xfId="3" applyNumberFormat="1" applyFont="1" applyAlignment="1">
      <alignment horizontal="right"/>
    </xf>
    <xf numFmtId="166" fontId="0" fillId="0" borderId="0" xfId="0" applyNumberFormat="1"/>
    <xf numFmtId="0" fontId="3" fillId="0" borderId="0" xfId="0" applyFont="1" applyFill="1" applyBorder="1"/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3" fillId="4" borderId="0" xfId="0" applyNumberFormat="1" applyFont="1" applyFill="1" applyBorder="1"/>
    <xf numFmtId="164" fontId="3" fillId="0" borderId="0" xfId="2" applyNumberFormat="1" applyFont="1" applyFill="1" applyBorder="1"/>
    <xf numFmtId="164" fontId="12" fillId="2" borderId="0" xfId="2" applyNumberFormat="1" applyFont="1" applyFill="1" applyBorder="1"/>
    <xf numFmtId="3" fontId="13" fillId="0" borderId="0" xfId="1" applyNumberFormat="1" applyFont="1" applyFill="1" applyBorder="1" applyAlignment="1">
      <alignment horizontal="left" vertical="top" wrapText="1" readingOrder="1"/>
    </xf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center" vertical="top" wrapText="1"/>
    </xf>
    <xf numFmtId="3" fontId="13" fillId="0" borderId="0" xfId="1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 vertical="top" wrapText="1"/>
    </xf>
    <xf numFmtId="3" fontId="4" fillId="4" borderId="0" xfId="1" applyNumberFormat="1" applyFont="1" applyFill="1" applyBorder="1" applyAlignment="1">
      <alignment horizontal="center" vertical="top" wrapText="1"/>
    </xf>
    <xf numFmtId="3" fontId="2" fillId="4" borderId="0" xfId="1" applyNumberFormat="1" applyFont="1" applyFill="1" applyBorder="1" applyAlignment="1">
      <alignment horizontal="center" vertical="top" wrapText="1"/>
    </xf>
    <xf numFmtId="164" fontId="4" fillId="0" borderId="0" xfId="2" applyNumberFormat="1" applyFont="1" applyFill="1" applyBorder="1" applyAlignment="1">
      <alignment vertical="top" wrapText="1" readingOrder="1"/>
    </xf>
    <xf numFmtId="164" fontId="4" fillId="0" borderId="0" xfId="2" applyNumberFormat="1" applyFont="1" applyFill="1" applyBorder="1" applyAlignment="1">
      <alignment horizontal="center" vertical="top" wrapText="1"/>
    </xf>
    <xf numFmtId="0" fontId="14" fillId="0" borderId="0" xfId="0" applyFont="1" applyFill="1" applyBorder="1"/>
    <xf numFmtId="3" fontId="14" fillId="0" borderId="0" xfId="0" applyNumberFormat="1" applyFont="1" applyFill="1" applyBorder="1"/>
    <xf numFmtId="10" fontId="14" fillId="0" borderId="0" xfId="2" applyNumberFormat="1" applyFont="1" applyFill="1" applyBorder="1"/>
    <xf numFmtId="3" fontId="10" fillId="0" borderId="0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10" fontId="12" fillId="0" borderId="0" xfId="2" applyNumberFormat="1" applyFont="1" applyFill="1" applyBorder="1"/>
    <xf numFmtId="164" fontId="12" fillId="0" borderId="0" xfId="2" applyNumberFormat="1" applyFont="1" applyFill="1" applyBorder="1"/>
    <xf numFmtId="10" fontId="10" fillId="0" borderId="0" xfId="2" applyNumberFormat="1" applyFont="1" applyFill="1" applyBorder="1" applyAlignment="1">
      <alignment vertical="top" wrapText="1" readingOrder="1"/>
    </xf>
    <xf numFmtId="10" fontId="10" fillId="0" borderId="0" xfId="2" applyNumberFormat="1" applyFont="1" applyFill="1" applyBorder="1" applyAlignment="1">
      <alignment horizontal="center" vertical="top" wrapText="1"/>
    </xf>
    <xf numFmtId="3" fontId="15" fillId="0" borderId="0" xfId="1" applyNumberFormat="1" applyFont="1" applyFill="1" applyBorder="1" applyAlignment="1">
      <alignment vertical="top" wrapText="1" readingOrder="1"/>
    </xf>
    <xf numFmtId="3" fontId="15" fillId="0" borderId="0" xfId="1" applyNumberFormat="1" applyFont="1" applyFill="1" applyBorder="1" applyAlignment="1">
      <alignment horizontal="center" vertical="top" wrapText="1"/>
    </xf>
    <xf numFmtId="0" fontId="3" fillId="4" borderId="0" xfId="0" applyFont="1" applyFill="1" applyBorder="1"/>
    <xf numFmtId="10" fontId="3" fillId="4" borderId="0" xfId="2" applyNumberFormat="1" applyFont="1" applyFill="1" applyBorder="1"/>
    <xf numFmtId="164" fontId="13" fillId="0" borderId="0" xfId="2" applyNumberFormat="1" applyFont="1" applyFill="1" applyBorder="1" applyAlignment="1">
      <alignment vertical="top" wrapText="1" readingOrder="1"/>
    </xf>
    <xf numFmtId="164" fontId="13" fillId="0" borderId="0" xfId="2" applyNumberFormat="1" applyFont="1" applyFill="1" applyBorder="1" applyAlignment="1">
      <alignment horizontal="center" vertical="top" wrapText="1"/>
    </xf>
    <xf numFmtId="3" fontId="4" fillId="4" borderId="0" xfId="1" applyNumberFormat="1" applyFont="1" applyFill="1" applyBorder="1" applyAlignment="1">
      <alignment horizontal="left" vertical="top" wrapText="1" readingOrder="1"/>
    </xf>
    <xf numFmtId="164" fontId="15" fillId="0" borderId="0" xfId="2" applyNumberFormat="1" applyFont="1" applyFill="1" applyBorder="1" applyAlignment="1">
      <alignment vertical="top" wrapText="1" readingOrder="1"/>
    </xf>
    <xf numFmtId="164" fontId="15" fillId="0" borderId="0" xfId="2" applyNumberFormat="1" applyFont="1" applyFill="1" applyBorder="1" applyAlignment="1">
      <alignment horizontal="center" vertical="top" wrapText="1"/>
    </xf>
    <xf numFmtId="167" fontId="2" fillId="0" borderId="0" xfId="3" applyNumberFormat="1" applyFont="1" applyFill="1" applyBorder="1" applyAlignment="1">
      <alignment vertical="top" wrapText="1" readingOrder="1"/>
    </xf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167" fontId="3" fillId="0" borderId="0" xfId="3" applyNumberFormat="1" applyFont="1" applyFill="1" applyBorder="1"/>
    <xf numFmtId="167" fontId="3" fillId="0" borderId="0" xfId="3" quotePrefix="1" applyNumberFormat="1" applyFont="1" applyFill="1" applyBorder="1"/>
    <xf numFmtId="10" fontId="16" fillId="0" borderId="0" xfId="2" applyNumberFormat="1" applyFont="1" applyFill="1" applyBorder="1"/>
    <xf numFmtId="3" fontId="4" fillId="5" borderId="0" xfId="1" applyNumberFormat="1" applyFont="1" applyFill="1" applyBorder="1" applyAlignment="1">
      <alignment horizontal="center" vertical="top" wrapText="1"/>
    </xf>
    <xf numFmtId="167" fontId="17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3" fontId="3" fillId="4" borderId="0" xfId="0" applyNumberFormat="1" applyFont="1" applyFill="1" applyBorder="1"/>
    <xf numFmtId="3" fontId="10" fillId="0" borderId="0" xfId="1" applyNumberFormat="1" applyFont="1" applyFill="1" applyBorder="1" applyAlignment="1">
      <alignment vertical="top" wrapText="1" readingOrder="1"/>
    </xf>
    <xf numFmtId="3" fontId="12" fillId="0" borderId="0" xfId="0" applyNumberFormat="1" applyFont="1" applyFill="1" applyBorder="1"/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 vertical="top" wrapText="1" readingOrder="1"/>
    </xf>
    <xf numFmtId="164" fontId="6" fillId="0" borderId="0" xfId="2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4" fillId="4" borderId="0" xfId="1" applyNumberFormat="1" applyFont="1" applyFill="1" applyBorder="1" applyAlignment="1">
      <alignment horizontal="right" vertical="top" wrapText="1" readingOrder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8" fillId="0" borderId="6" xfId="0" applyFont="1" applyBorder="1" applyAlignment="1">
      <alignment vertical="top"/>
    </xf>
    <xf numFmtId="0" fontId="19" fillId="0" borderId="7" xfId="0" applyFont="1" applyBorder="1" applyAlignment="1">
      <alignment vertical="center"/>
    </xf>
    <xf numFmtId="9" fontId="3" fillId="0" borderId="0" xfId="2" applyFont="1" applyFill="1" applyBorder="1"/>
    <xf numFmtId="164" fontId="10" fillId="0" borderId="0" xfId="2" applyNumberFormat="1" applyFont="1" applyFill="1" applyBorder="1" applyAlignment="1">
      <alignment horizontal="center" vertical="top" wrapText="1"/>
    </xf>
    <xf numFmtId="43" fontId="2" fillId="0" borderId="0" xfId="3" applyFont="1" applyFill="1" applyBorder="1" applyAlignment="1">
      <alignment vertical="top" wrapText="1" readingOrder="1"/>
    </xf>
    <xf numFmtId="43" fontId="3" fillId="0" borderId="0" xfId="3" applyFont="1" applyFill="1" applyBorder="1"/>
    <xf numFmtId="3" fontId="12" fillId="4" borderId="0" xfId="0" applyNumberFormat="1" applyFont="1" applyFill="1" applyBorder="1"/>
    <xf numFmtId="164" fontId="20" fillId="4" borderId="0" xfId="2" applyNumberFormat="1" applyFont="1" applyFill="1" applyBorder="1"/>
    <xf numFmtId="10" fontId="21" fillId="0" borderId="0" xfId="2" applyNumberFormat="1" applyFont="1" applyFill="1" applyBorder="1"/>
    <xf numFmtId="10" fontId="22" fillId="0" borderId="0" xfId="2" applyNumberFormat="1" applyFont="1" applyFill="1" applyBorder="1"/>
    <xf numFmtId="10" fontId="2" fillId="0" borderId="0" xfId="2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167" fontId="12" fillId="0" borderId="0" xfId="3" applyNumberFormat="1" applyFont="1" applyFill="1" applyBorder="1"/>
    <xf numFmtId="0" fontId="23" fillId="0" borderId="0" xfId="0" applyFont="1" applyFill="1" applyBorder="1"/>
    <xf numFmtId="167" fontId="23" fillId="0" borderId="0" xfId="3" applyNumberFormat="1" applyFont="1" applyFill="1" applyBorder="1"/>
    <xf numFmtId="3" fontId="23" fillId="0" borderId="0" xfId="0" applyNumberFormat="1" applyFont="1" applyFill="1" applyBorder="1"/>
    <xf numFmtId="10" fontId="23" fillId="0" borderId="0" xfId="2" applyNumberFormat="1" applyFont="1" applyFill="1" applyBorder="1"/>
    <xf numFmtId="164" fontId="23" fillId="0" borderId="0" xfId="2" applyNumberFormat="1" applyFont="1" applyFill="1" applyBorder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top"/>
    </xf>
    <xf numFmtId="167" fontId="12" fillId="0" borderId="0" xfId="3" applyNumberFormat="1" applyFont="1" applyFill="1" applyBorder="1" applyAlignment="1">
      <alignment horizontal="center" vertical="top"/>
    </xf>
    <xf numFmtId="164" fontId="12" fillId="0" borderId="0" xfId="2" applyNumberFormat="1" applyFont="1" applyFill="1" applyBorder="1" applyAlignment="1">
      <alignment horizontal="center" vertical="top"/>
    </xf>
    <xf numFmtId="168" fontId="3" fillId="0" borderId="0" xfId="3" applyNumberFormat="1" applyFont="1" applyFill="1" applyBorder="1"/>
    <xf numFmtId="167" fontId="3" fillId="0" borderId="0" xfId="3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167" fontId="3" fillId="0" borderId="0" xfId="3" applyNumberFormat="1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3" fillId="0" borderId="0" xfId="0" applyFont="1" applyFill="1" applyBorder="1"/>
    <xf numFmtId="10" fontId="3" fillId="0" borderId="0" xfId="0" applyNumberFormat="1" applyFont="1" applyFill="1" applyBorder="1"/>
    <xf numFmtId="3" fontId="3" fillId="0" borderId="0" xfId="0" applyNumberFormat="1" applyFont="1" applyFill="1" applyBorder="1"/>
    <xf numFmtId="3" fontId="1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10" fillId="0" borderId="0" xfId="1" applyNumberFormat="1" applyFont="1" applyFill="1" applyBorder="1" applyAlignment="1">
      <alignment vertical="top" wrapText="1" readingOrder="1"/>
    </xf>
    <xf numFmtId="3" fontId="12" fillId="0" borderId="0" xfId="0" applyNumberFormat="1" applyFont="1" applyFill="1" applyBorder="1"/>
    <xf numFmtId="3" fontId="4" fillId="0" borderId="0" xfId="1" applyNumberFormat="1" applyFont="1" applyFill="1" applyBorder="1" applyAlignment="1">
      <alignment horizontal="left"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vertical="top" wrapText="1" readingOrder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2" fillId="3" borderId="0" xfId="1" applyNumberFormat="1" applyFont="1" applyFill="1" applyBorder="1" applyAlignment="1">
      <alignment vertical="top" wrapText="1" readingOrder="1"/>
    </xf>
    <xf numFmtId="3" fontId="10" fillId="3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 vertical="top" wrapText="1" readingOrder="1"/>
    </xf>
    <xf numFmtId="3" fontId="7" fillId="0" borderId="0" xfId="1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4" borderId="0" xfId="1" applyNumberFormat="1" applyFont="1" applyFill="1" applyBorder="1" applyAlignment="1">
      <alignment horizontal="left" vertical="top" wrapText="1" readingOrder="1"/>
    </xf>
    <xf numFmtId="3" fontId="3" fillId="4" borderId="0" xfId="0" applyNumberFormat="1" applyFont="1" applyFill="1" applyBorder="1"/>
    <xf numFmtId="3" fontId="13" fillId="0" borderId="0" xfId="1" applyNumberFormat="1" applyFont="1" applyFill="1" applyBorder="1" applyAlignment="1">
      <alignment horizontal="left" vertical="top" wrapText="1" readingOrder="1"/>
    </xf>
    <xf numFmtId="3" fontId="4" fillId="4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horizontal="right" vertical="top" wrapText="1" readingOrder="1"/>
    </xf>
    <xf numFmtId="3" fontId="7" fillId="0" borderId="0" xfId="1" applyNumberFormat="1" applyFont="1" applyFill="1" applyBorder="1" applyAlignment="1">
      <alignment vertical="top" wrapText="1" readingOrder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">
    <cellStyle name="Erotin" xfId="3" builtinId="3"/>
    <cellStyle name="Normaali" xfId="0" builtinId="0"/>
    <cellStyle name="Normal" xfId="1"/>
    <cellStyle name="Prosent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</a:t>
            </a:r>
            <a:r>
              <a:rPr lang="fi-FI" baseline="0"/>
              <a:t> </a:t>
            </a:r>
            <a:r>
              <a:rPr lang="fi-FI"/>
              <a:t>(verosimulaatio)</a:t>
            </a:r>
          </a:p>
        </c:rich>
      </c:tx>
      <c:layout>
        <c:manualLayout>
          <c:xMode val="edge"/>
          <c:yMode val="edge"/>
          <c:x val="0.50813052422114169"/>
          <c:y val="0.13972055888223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933167801765602E-2"/>
          <c:y val="2.5652447649651269E-2"/>
          <c:w val="0.90979158564637508"/>
          <c:h val="0.69576251244456511"/>
        </c:manualLayout>
      </c:layout>
      <c:lineChart>
        <c:grouping val="standard"/>
        <c:varyColors val="0"/>
        <c:ser>
          <c:idx val="0"/>
          <c:order val="0"/>
          <c:tx>
            <c:strRef>
              <c:f>Nurmes!$A$231:$E$231</c:f>
              <c:strCache>
                <c:ptCount val="5"/>
                <c:pt idx="0">
                  <c:v>Tulovero 2025</c:v>
                </c:pt>
                <c:pt idx="1">
                  <c:v>0,0 %</c:v>
                </c:pt>
                <c:pt idx="2">
                  <c:v>;</c:v>
                </c:pt>
                <c:pt idx="3">
                  <c:v>0,00 %</c:v>
                </c:pt>
                <c:pt idx="4">
                  <c:v>-yks. verokorotus/vuosi (2010-25)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Nurmes!$F$231:$N$231</c:f>
              <c:numCache>
                <c:formatCode>_-* #\ ##0\ _€_-;\-* #\ ##0\ _€_-;_-* "-"??\ _€_-;_-@_-</c:formatCode>
                <c:ptCount val="9"/>
                <c:pt idx="0">
                  <c:v>8307</c:v>
                </c:pt>
                <c:pt idx="1">
                  <c:v>10206.818090000004</c:v>
                </c:pt>
                <c:pt idx="2">
                  <c:v>10496.253090000004</c:v>
                </c:pt>
                <c:pt idx="3">
                  <c:v>-10050.610909999998</c:v>
                </c:pt>
                <c:pt idx="4">
                  <c:v>-31343.451909999996</c:v>
                </c:pt>
                <c:pt idx="5">
                  <c:v>-53365.227885005981</c:v>
                </c:pt>
                <c:pt idx="6">
                  <c:v>-76468.516096557112</c:v>
                </c:pt>
                <c:pt idx="7">
                  <c:v>-100141.4739982035</c:v>
                </c:pt>
                <c:pt idx="8">
                  <c:v>-124268.48338704825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941288"/>
        <c:axId val="401941680"/>
      </c:lineChart>
      <c:catAx>
        <c:axId val="4019412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941680"/>
        <c:crosses val="max"/>
        <c:auto val="1"/>
        <c:lblAlgn val="ctr"/>
        <c:lblOffset val="100"/>
        <c:noMultiLvlLbl val="0"/>
      </c:catAx>
      <c:valAx>
        <c:axId val="4019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94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VALTIMO (verosimulaatio)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933167801765602E-2"/>
          <c:y val="2.5652447649651269E-2"/>
          <c:w val="0.90979158564637508"/>
          <c:h val="0.69576251244456511"/>
        </c:manualLayout>
      </c:layout>
      <c:lineChart>
        <c:grouping val="standard"/>
        <c:varyColors val="0"/>
        <c:ser>
          <c:idx val="0"/>
          <c:order val="0"/>
          <c:tx>
            <c:strRef>
              <c:f>Valtimo!$A$232:$E$232</c:f>
              <c:strCache>
                <c:ptCount val="5"/>
                <c:pt idx="0">
                  <c:v>Tulovero 2025</c:v>
                </c:pt>
                <c:pt idx="1">
                  <c:v>21,0 %</c:v>
                </c:pt>
                <c:pt idx="2">
                  <c:v>;</c:v>
                </c:pt>
                <c:pt idx="3">
                  <c:v>0,00 %</c:v>
                </c:pt>
                <c:pt idx="4">
                  <c:v>-yks. verokorotus/vuosi (2010-25)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Valtimo!$F$232:$N$232</c:f>
              <c:numCache>
                <c:formatCode>_-* #\ ##0\ _€_-;\-* #\ ##0\ _€_-;_-* "-"??\ _€_-;_-@_-</c:formatCode>
                <c:ptCount val="9"/>
                <c:pt idx="0">
                  <c:v>4046</c:v>
                </c:pt>
                <c:pt idx="1">
                  <c:v>3546</c:v>
                </c:pt>
                <c:pt idx="2">
                  <c:v>2447.8910000000001</c:v>
                </c:pt>
                <c:pt idx="3">
                  <c:v>1529.3576263797768</c:v>
                </c:pt>
                <c:pt idx="4">
                  <c:v>941.98362637977675</c:v>
                </c:pt>
                <c:pt idx="5">
                  <c:v>-112.58328646724681</c:v>
                </c:pt>
                <c:pt idx="6">
                  <c:v>-1333.7789179517852</c:v>
                </c:pt>
                <c:pt idx="7">
                  <c:v>-2974.5640169486442</c:v>
                </c:pt>
                <c:pt idx="8">
                  <c:v>-4364.292096762445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942464"/>
        <c:axId val="401942856"/>
      </c:lineChart>
      <c:catAx>
        <c:axId val="4019424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942856"/>
        <c:crosses val="max"/>
        <c:auto val="1"/>
        <c:lblAlgn val="ctr"/>
        <c:lblOffset val="100"/>
        <c:noMultiLvlLbl val="0"/>
      </c:catAx>
      <c:valAx>
        <c:axId val="40194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9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Nurmes-Valtimo</a:t>
            </a:r>
            <a:r>
              <a:rPr lang="fi-FI" baseline="0"/>
              <a:t> (taseen kumulatiivinen yli-/alijäämä) 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Yhteensä!$S$234:$T$234</c:f>
              <c:strCache>
                <c:ptCount val="2"/>
                <c:pt idx="0">
                  <c:v>VEROJA EI KOROTETA, vero=</c:v>
                </c:pt>
                <c:pt idx="1">
                  <c:v>20,5 %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Yhteensä!$F$234:$N$234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13203.259917051419</c:v>
                </c:pt>
                <c:pt idx="5">
                  <c:v>12481.52835348919</c:v>
                </c:pt>
                <c:pt idx="6">
                  <c:v>10525.394895269408</c:v>
                </c:pt>
                <c:pt idx="7">
                  <c:v>7724.5873771917213</c:v>
                </c:pt>
                <c:pt idx="8">
                  <c:v>4863.2406114214045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Yhteensä!$S$235:$T$235</c:f>
              <c:strCache>
                <c:ptCount val="2"/>
                <c:pt idx="0">
                  <c:v>ALIJÄÄMÄ V.-2025=0, vero=</c:v>
                </c:pt>
                <c:pt idx="1">
                  <c:v>19,3 %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Yhteensä!$F$235:$N$235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12886.741580175501</c:v>
                </c:pt>
                <c:pt idx="5">
                  <c:v>11524.205086269674</c:v>
                </c:pt>
                <c:pt idx="6">
                  <c:v>8599.9312986147233</c:v>
                </c:pt>
                <c:pt idx="7">
                  <c:v>4498.9632281854429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Yhteensä!$S$236:$T$236</c:f>
              <c:strCache>
                <c:ptCount val="2"/>
                <c:pt idx="0">
                  <c:v>VUOSIKATE/POISTO 80%, vero=</c:v>
                </c:pt>
                <c:pt idx="1">
                  <c:v>21,8 %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Yhteensä!$F$236:$N$236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13551.050193676678</c:v>
                </c:pt>
                <c:pt idx="5">
                  <c:v>13533.434941942554</c:v>
                </c:pt>
                <c:pt idx="6">
                  <c:v>12641.093857680362</c:v>
                </c:pt>
                <c:pt idx="7">
                  <c:v>11268.902459043797</c:v>
                </c:pt>
                <c:pt idx="8">
                  <c:v>10206.968290000017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Yhteensä!$S$237:$T$237</c:f>
              <c:strCache>
                <c:ptCount val="2"/>
                <c:pt idx="0">
                  <c:v>VUOSIKATE/POISTO 100%,vero=</c:v>
                </c:pt>
                <c:pt idx="1">
                  <c:v>23,4 %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Yhteensä!$F$237:$N$237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13954.904667691571</c:v>
                </c:pt>
                <c:pt idx="5">
                  <c:v>14754.910096782414</c:v>
                </c:pt>
                <c:pt idx="6">
                  <c:v>15097.845955321609</c:v>
                </c:pt>
                <c:pt idx="7">
                  <c:v>15384.565257365031</c:v>
                </c:pt>
                <c:pt idx="8">
                  <c:v>16412.111089999944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659896"/>
        <c:axId val="401660288"/>
      </c:lineChart>
      <c:catAx>
        <c:axId val="4016598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660288"/>
        <c:crosses val="max"/>
        <c:auto val="1"/>
        <c:lblAlgn val="ctr"/>
        <c:lblOffset val="100"/>
        <c:noMultiLvlLbl val="0"/>
      </c:catAx>
      <c:valAx>
        <c:axId val="4016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65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44794400699905E-2"/>
          <c:y val="0.74999781277340327"/>
          <c:w val="0.9492657480314961"/>
          <c:h val="0.22222440944881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Nurmes-Valtimo (säästötarve vaihtoehtoon vuosikate/poistot =100%)</a:t>
            </a:r>
          </a:p>
          <a:p>
            <a:pPr>
              <a:defRPr/>
            </a:pP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00226092139585"/>
          <c:y val="0.25169379326154401"/>
          <c:w val="0.76498802690131573"/>
          <c:h val="0.64383400971739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Yhteensä!$P$233</c:f>
              <c:strCache>
                <c:ptCount val="1"/>
                <c:pt idx="0">
                  <c:v>Säästettävä yht.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Yhteensä!$S$234:$T$237</c:f>
              <c:multiLvlStrCache>
                <c:ptCount val="4"/>
                <c:lvl>
                  <c:pt idx="0">
                    <c:v>20,5 %</c:v>
                  </c:pt>
                  <c:pt idx="1">
                    <c:v>19,3 %</c:v>
                  </c:pt>
                  <c:pt idx="2">
                    <c:v>21,8 %</c:v>
                  </c:pt>
                  <c:pt idx="3">
                    <c:v>23,4 %</c:v>
                  </c:pt>
                </c:lvl>
                <c:lvl>
                  <c:pt idx="0">
                    <c:v>VEROJA EI KOROTETA, vero=</c:v>
                  </c:pt>
                  <c:pt idx="1">
                    <c:v>ALIJÄÄMÄ V.-2025=0, vero=</c:v>
                  </c:pt>
                  <c:pt idx="2">
                    <c:v>VUOSIKATE/POISTO 80%, vero=</c:v>
                  </c:pt>
                  <c:pt idx="3">
                    <c:v>VUOSIKATE/POISTO 100%,vero=</c:v>
                  </c:pt>
                </c:lvl>
              </c:multiLvlStrCache>
            </c:multiLvlStrRef>
          </c:cat>
          <c:val>
            <c:numRef>
              <c:f>Yhteensä!$P$234:$P$237</c:f>
              <c:numCache>
                <c:formatCode>_-* #\ ##0\ _€_-;\-* #\ ##0\ _€_-;_-* "-"??\ _€_-;_-@_-</c:formatCode>
                <c:ptCount val="4"/>
                <c:pt idx="0">
                  <c:v>-11548.870478578539</c:v>
                </c:pt>
                <c:pt idx="1">
                  <c:v>-16412.111089999944</c:v>
                </c:pt>
                <c:pt idx="2">
                  <c:v>-6205.1427999999269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Yhteensä!$Q$233</c:f>
              <c:strCache>
                <c:ptCount val="1"/>
                <c:pt idx="0">
                  <c:v>Säästettävä/v.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Yhteensä!$S$234:$T$237</c:f>
              <c:multiLvlStrCache>
                <c:ptCount val="4"/>
                <c:lvl>
                  <c:pt idx="0">
                    <c:v>20,5 %</c:v>
                  </c:pt>
                  <c:pt idx="1">
                    <c:v>19,3 %</c:v>
                  </c:pt>
                  <c:pt idx="2">
                    <c:v>21,8 %</c:v>
                  </c:pt>
                  <c:pt idx="3">
                    <c:v>23,4 %</c:v>
                  </c:pt>
                </c:lvl>
                <c:lvl>
                  <c:pt idx="0">
                    <c:v>VEROJA EI KOROTETA, vero=</c:v>
                  </c:pt>
                  <c:pt idx="1">
                    <c:v>ALIJÄÄMÄ V.-2025=0, vero=</c:v>
                  </c:pt>
                  <c:pt idx="2">
                    <c:v>VUOSIKATE/POISTO 80%, vero=</c:v>
                  </c:pt>
                  <c:pt idx="3">
                    <c:v>VUOSIKATE/POISTO 100%,vero=</c:v>
                  </c:pt>
                </c:lvl>
              </c:multiLvlStrCache>
            </c:multiLvlStrRef>
          </c:cat>
          <c:val>
            <c:numRef>
              <c:f>Yhteensä!$Q$234:$Q$237</c:f>
              <c:numCache>
                <c:formatCode>_-* #\ ##0\ _€_-;\-* #\ ##0\ _€_-;_-* "-"??\ _€_-;_-@_-</c:formatCode>
                <c:ptCount val="4"/>
                <c:pt idx="0">
                  <c:v>-1924.8117464297566</c:v>
                </c:pt>
                <c:pt idx="1">
                  <c:v>-2735.3518483333241</c:v>
                </c:pt>
                <c:pt idx="2">
                  <c:v>-1034.1904666666544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661072"/>
        <c:axId val="401661464"/>
      </c:barChart>
      <c:scatterChart>
        <c:scatterStyle val="lineMarker"/>
        <c:varyColors val="0"/>
        <c:ser>
          <c:idx val="2"/>
          <c:order val="2"/>
          <c:tx>
            <c:strRef>
              <c:f>Yhteensä!$R$233</c:f>
              <c:strCache>
                <c:ptCount val="1"/>
                <c:pt idx="0">
                  <c:v>% Toim.kuluista/v.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Yhteensä!$S$234:$S$237</c:f>
              <c:strCache>
                <c:ptCount val="4"/>
                <c:pt idx="0">
                  <c:v>VEROJA EI KOROTETA, vero=</c:v>
                </c:pt>
                <c:pt idx="1">
                  <c:v>ALIJÄÄMÄ V.-2025=0, vero=</c:v>
                </c:pt>
                <c:pt idx="2">
                  <c:v>VUOSIKATE/POISTO 80%, vero=</c:v>
                </c:pt>
                <c:pt idx="3">
                  <c:v>VUOSIKATE/POISTO 100%,vero=</c:v>
                </c:pt>
              </c:strCache>
            </c:strRef>
          </c:xVal>
          <c:yVal>
            <c:numRef>
              <c:f>Yhteensä!$R$234:$R$237</c:f>
              <c:numCache>
                <c:formatCode>0.0\ %</c:formatCode>
                <c:ptCount val="4"/>
                <c:pt idx="0">
                  <c:v>-2.3163632898566374E-2</c:v>
                </c:pt>
                <c:pt idx="1">
                  <c:v>-3.2917861282139881E-2</c:v>
                </c:pt>
                <c:pt idx="2">
                  <c:v>-1.2445688967504261E-2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662248"/>
        <c:axId val="401661856"/>
      </c:scatterChart>
      <c:catAx>
        <c:axId val="4016610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661464"/>
        <c:crosses val="max"/>
        <c:auto val="1"/>
        <c:lblAlgn val="ctr"/>
        <c:lblOffset val="100"/>
        <c:noMultiLvlLbl val="0"/>
      </c:catAx>
      <c:valAx>
        <c:axId val="40166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1000 euroa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661072"/>
        <c:crosses val="autoZero"/>
        <c:crossBetween val="between"/>
      </c:valAx>
      <c:valAx>
        <c:axId val="401661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Säästöprosentti/vuosi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662248"/>
        <c:crosses val="max"/>
        <c:crossBetween val="midCat"/>
      </c:valAx>
      <c:valAx>
        <c:axId val="401662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661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254</xdr:row>
      <xdr:rowOff>0</xdr:rowOff>
    </xdr:from>
    <xdr:to>
      <xdr:col>11</xdr:col>
      <xdr:colOff>668868</xdr:colOff>
      <xdr:row>270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2181224</xdr:colOff>
      <xdr:row>238</xdr:row>
      <xdr:rowOff>19051</xdr:rowOff>
    </xdr:from>
    <xdr:to>
      <xdr:col>11</xdr:col>
      <xdr:colOff>295275</xdr:colOff>
      <xdr:row>254</xdr:row>
      <xdr:rowOff>152401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1386417</xdr:colOff>
      <xdr:row>239</xdr:row>
      <xdr:rowOff>20106</xdr:rowOff>
    </xdr:from>
    <xdr:to>
      <xdr:col>11</xdr:col>
      <xdr:colOff>624416</xdr:colOff>
      <xdr:row>262</xdr:row>
      <xdr:rowOff>10583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95251</xdr:colOff>
      <xdr:row>238</xdr:row>
      <xdr:rowOff>178858</xdr:rowOff>
    </xdr:from>
    <xdr:to>
      <xdr:col>18</xdr:col>
      <xdr:colOff>1322916</xdr:colOff>
      <xdr:row>262</xdr:row>
      <xdr:rowOff>63500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hokyo\AppData\Local\Microsoft\Windows\INetCache\Content.Outlook\3BNUDY8T\Talouden%20suunnitelmavuosien%20suunnittelua%20muokattu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rmes"/>
      <sheetName val="Valtimo"/>
      <sheetName val="Yhteensä"/>
      <sheetName val="Painelaskelmat"/>
      <sheetName val="Laskentatiedot"/>
    </sheetNames>
    <sheetDataSet>
      <sheetData sheetId="0"/>
      <sheetData sheetId="1"/>
      <sheetData sheetId="2"/>
      <sheetData sheetId="3"/>
      <sheetData sheetId="4">
        <row r="19">
          <cell r="M19">
            <v>1.01</v>
          </cell>
          <cell r="N19">
            <v>1.01</v>
          </cell>
          <cell r="O19">
            <v>1.01</v>
          </cell>
          <cell r="P19">
            <v>1.01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C253"/>
  <sheetViews>
    <sheetView topLeftCell="A194" workbookViewId="0">
      <selection activeCell="F231" sqref="F231"/>
    </sheetView>
  </sheetViews>
  <sheetFormatPr defaultColWidth="8.88671875" defaultRowHeight="14.4" outlineLevelRow="1" x14ac:dyDescent="0.3"/>
  <cols>
    <col min="1" max="1" width="9" style="1" customWidth="1"/>
    <col min="2" max="2" width="10.109375" style="1" customWidth="1"/>
    <col min="3" max="3" width="2.6640625" style="1" customWidth="1"/>
    <col min="4" max="4" width="9.33203125" style="1" customWidth="1"/>
    <col min="5" max="5" width="33.109375" style="1" customWidth="1"/>
    <col min="6" max="9" width="12" style="1" customWidth="1"/>
    <col min="10" max="10" width="13.6640625" style="1" customWidth="1"/>
    <col min="11" max="11" width="14.88671875" style="1" customWidth="1"/>
    <col min="12" max="12" width="15.44140625" style="1" customWidth="1"/>
    <col min="13" max="13" width="16.44140625" style="1" customWidth="1"/>
    <col min="14" max="14" width="12.33203125" style="3" customWidth="1"/>
    <col min="15" max="15" width="11.33203125" style="1" customWidth="1"/>
    <col min="16" max="16" width="12.33203125" style="1" customWidth="1"/>
    <col min="17" max="17" width="14.33203125" style="1" customWidth="1"/>
    <col min="18" max="18" width="12.88671875" style="1" customWidth="1"/>
    <col min="19" max="19" width="11" style="1" customWidth="1"/>
    <col min="20" max="21" width="11.33203125" style="1" customWidth="1"/>
    <col min="22" max="22" width="13" style="1" customWidth="1"/>
    <col min="23" max="23" width="11.33203125" style="1" customWidth="1"/>
    <col min="24" max="25" width="8.88671875" style="1"/>
    <col min="26" max="26" width="11.5546875" style="1" customWidth="1"/>
    <col min="27" max="16384" width="8.88671875" style="1"/>
  </cols>
  <sheetData>
    <row r="1" spans="1:29" x14ac:dyDescent="0.3">
      <c r="A1" s="177" t="s">
        <v>0</v>
      </c>
      <c r="B1" s="171"/>
      <c r="C1" s="171"/>
      <c r="D1" s="171"/>
      <c r="E1" s="171"/>
      <c r="F1" s="171"/>
      <c r="K1" s="171"/>
      <c r="L1" s="171"/>
      <c r="M1" s="2" t="s">
        <v>1</v>
      </c>
    </row>
    <row r="2" spans="1:29" ht="14.1" customHeight="1" x14ac:dyDescent="0.3">
      <c r="A2" s="177" t="s">
        <v>2</v>
      </c>
      <c r="B2" s="171"/>
      <c r="C2" s="171"/>
      <c r="D2" s="171"/>
      <c r="E2" s="171"/>
      <c r="F2" s="171"/>
      <c r="K2" s="171"/>
      <c r="L2" s="171"/>
      <c r="M2" s="171"/>
    </row>
    <row r="3" spans="1:29" ht="20.399999999999999" x14ac:dyDescent="0.3">
      <c r="A3" s="177" t="s">
        <v>3</v>
      </c>
      <c r="B3" s="171"/>
      <c r="C3" s="171"/>
      <c r="D3" s="171"/>
      <c r="E3" s="171"/>
      <c r="F3" s="171"/>
      <c r="K3" s="171"/>
      <c r="L3" s="171"/>
      <c r="M3" s="2" t="s">
        <v>4</v>
      </c>
    </row>
    <row r="4" spans="1:29" ht="4.3499999999999996" customHeight="1" x14ac:dyDescent="0.3"/>
    <row r="5" spans="1:29" ht="5.7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9" x14ac:dyDescent="0.3">
      <c r="A6" s="174" t="s">
        <v>2</v>
      </c>
      <c r="B6" s="171"/>
      <c r="C6" s="171"/>
      <c r="D6" s="171"/>
      <c r="E6" s="171"/>
      <c r="F6" s="27" t="s">
        <v>2</v>
      </c>
      <c r="G6" s="5" t="s">
        <v>2</v>
      </c>
      <c r="H6" s="6" t="s">
        <v>2</v>
      </c>
      <c r="I6" s="7" t="s">
        <v>2</v>
      </c>
      <c r="J6" s="7" t="s">
        <v>2</v>
      </c>
      <c r="P6" s="8" t="s">
        <v>5</v>
      </c>
      <c r="W6" s="1" t="s">
        <v>340</v>
      </c>
    </row>
    <row r="7" spans="1:29" x14ac:dyDescent="0.3">
      <c r="A7" s="175" t="s">
        <v>6</v>
      </c>
      <c r="B7" s="171"/>
      <c r="C7" s="171"/>
      <c r="D7" s="171"/>
      <c r="E7" s="171"/>
      <c r="F7" s="1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1">
        <v>2019</v>
      </c>
      <c r="Q7" s="1">
        <v>2020</v>
      </c>
      <c r="R7" s="1">
        <v>2021</v>
      </c>
      <c r="S7" s="1">
        <v>2022</v>
      </c>
      <c r="T7" s="1">
        <v>2023</v>
      </c>
      <c r="U7" s="1">
        <v>2024</v>
      </c>
      <c r="V7" s="1">
        <v>2025</v>
      </c>
      <c r="W7" s="33">
        <v>2019</v>
      </c>
      <c r="X7" s="33">
        <v>2020</v>
      </c>
      <c r="Y7" s="33">
        <v>2021</v>
      </c>
      <c r="Z7" s="33">
        <v>2022</v>
      </c>
      <c r="AA7" s="33">
        <v>2023</v>
      </c>
      <c r="AB7" s="33">
        <v>2024</v>
      </c>
      <c r="AC7" s="33">
        <v>2025</v>
      </c>
    </row>
    <row r="8" spans="1:29" x14ac:dyDescent="0.3">
      <c r="A8" s="176" t="s">
        <v>2</v>
      </c>
      <c r="B8" s="171"/>
      <c r="C8" s="171"/>
      <c r="D8" s="171"/>
      <c r="E8" s="171"/>
      <c r="F8" s="19" t="s">
        <v>2</v>
      </c>
      <c r="G8" s="9" t="s">
        <v>2</v>
      </c>
      <c r="H8" s="9" t="s">
        <v>2</v>
      </c>
      <c r="I8" s="9" t="s">
        <v>2</v>
      </c>
      <c r="J8" s="9" t="s">
        <v>2</v>
      </c>
    </row>
    <row r="9" spans="1:29" x14ac:dyDescent="0.3">
      <c r="A9" s="172" t="s">
        <v>16</v>
      </c>
      <c r="B9" s="171"/>
      <c r="C9" s="171"/>
      <c r="D9" s="171"/>
      <c r="E9" s="171"/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29" x14ac:dyDescent="0.3">
      <c r="A10" s="12"/>
      <c r="B10" s="170" t="s">
        <v>17</v>
      </c>
      <c r="C10" s="171"/>
      <c r="D10" s="171"/>
      <c r="E10" s="171"/>
      <c r="F10" s="25">
        <v>3619582.66</v>
      </c>
      <c r="G10" s="2">
        <v>3055027</v>
      </c>
      <c r="H10" s="2">
        <v>2841591</v>
      </c>
      <c r="I10" s="2">
        <v>2884215</v>
      </c>
      <c r="J10" s="2">
        <v>2927478</v>
      </c>
      <c r="K10" s="1">
        <f>SUM(K11:K18)</f>
        <v>2988955.0379999997</v>
      </c>
      <c r="L10" s="1">
        <f t="shared" ref="L10:N10" si="0">SUM(L11:L18)</f>
        <v>3051723.0937979994</v>
      </c>
      <c r="M10" s="1">
        <f t="shared" si="0"/>
        <v>3115809.2787677576</v>
      </c>
      <c r="N10" s="3">
        <f t="shared" si="0"/>
        <v>3181241.2736218795</v>
      </c>
      <c r="P10" s="1">
        <f>H10-G10</f>
        <v>-213436</v>
      </c>
      <c r="Q10" s="1">
        <f t="shared" ref="Q10:Q18" si="1">I10-H10</f>
        <v>42624</v>
      </c>
      <c r="R10" s="1">
        <f t="shared" ref="R10:R18" si="2">J10-I10</f>
        <v>43263</v>
      </c>
      <c r="S10" s="1">
        <f t="shared" ref="S10:V18" si="3">K10-J10</f>
        <v>61477.037999999709</v>
      </c>
      <c r="T10" s="1">
        <f t="shared" si="3"/>
        <v>62768.055797999725</v>
      </c>
      <c r="U10" s="1">
        <f t="shared" si="3"/>
        <v>64086.184969758149</v>
      </c>
      <c r="V10" s="1">
        <f t="shared" si="3"/>
        <v>65431.994854121935</v>
      </c>
      <c r="W10" s="28">
        <f>P10/G10</f>
        <v>-6.9863866996920154E-2</v>
      </c>
      <c r="X10" s="28">
        <f t="shared" ref="X10:AC25" si="4">Q10/H10</f>
        <v>1.5000047508596417E-2</v>
      </c>
      <c r="Y10" s="28">
        <f t="shared" si="4"/>
        <v>1.4999921989172098E-2</v>
      </c>
      <c r="Z10" s="28">
        <f t="shared" si="4"/>
        <v>2.0999999999999901E-2</v>
      </c>
      <c r="AA10" s="28">
        <f t="shared" si="4"/>
        <v>2.0999999999999911E-2</v>
      </c>
      <c r="AB10" s="28">
        <f t="shared" si="4"/>
        <v>2.1000000000000053E-2</v>
      </c>
      <c r="AC10" s="28">
        <f>V10/M10</f>
        <v>2.0999999999999686E-2</v>
      </c>
    </row>
    <row r="11" spans="1:29" ht="14.4" hidden="1" customHeight="1" outlineLevel="1" collapsed="1" x14ac:dyDescent="0.3">
      <c r="A11" s="6"/>
      <c r="B11" s="6" t="s">
        <v>2</v>
      </c>
      <c r="C11" s="6" t="s">
        <v>2</v>
      </c>
      <c r="D11" s="12" t="s">
        <v>18</v>
      </c>
      <c r="E11" s="12" t="s">
        <v>19</v>
      </c>
      <c r="F11" s="25">
        <v>866034.95</v>
      </c>
      <c r="G11" s="2">
        <v>890000</v>
      </c>
      <c r="H11" s="2">
        <v>870000</v>
      </c>
      <c r="I11" s="2">
        <v>883050</v>
      </c>
      <c r="J11" s="2">
        <v>896296</v>
      </c>
      <c r="K11" s="1">
        <f>J11*Laskentatiedot!M$4</f>
        <v>915118.2159999999</v>
      </c>
      <c r="L11" s="20">
        <f>K11*Laskentatiedot!N$4</f>
        <v>934335.69853599987</v>
      </c>
      <c r="M11" s="20">
        <f>L11*Laskentatiedot!O$4</f>
        <v>953956.74820525583</v>
      </c>
      <c r="N11" s="20">
        <f>M11*Laskentatiedot!P$4</f>
        <v>973989.83991756616</v>
      </c>
      <c r="P11" s="1">
        <f t="shared" ref="P11:P18" si="5">H11-G11</f>
        <v>-20000</v>
      </c>
      <c r="Q11" s="1">
        <f t="shared" si="1"/>
        <v>13050</v>
      </c>
      <c r="R11" s="1">
        <f t="shared" si="2"/>
        <v>13246</v>
      </c>
      <c r="S11" s="1">
        <f t="shared" si="3"/>
        <v>18822.215999999898</v>
      </c>
      <c r="T11" s="1">
        <f t="shared" si="3"/>
        <v>19217.482535999967</v>
      </c>
      <c r="U11" s="1">
        <f t="shared" si="3"/>
        <v>19621.049669255968</v>
      </c>
      <c r="V11" s="1">
        <f t="shared" si="3"/>
        <v>20033.091712310328</v>
      </c>
      <c r="W11" s="28">
        <f t="shared" ref="W11:W74" si="6">P11/G11</f>
        <v>-2.247191011235955E-2</v>
      </c>
      <c r="X11" s="28">
        <f t="shared" si="4"/>
        <v>1.4999999999999999E-2</v>
      </c>
      <c r="Y11" s="28">
        <f t="shared" si="4"/>
        <v>1.5000283109676689E-2</v>
      </c>
      <c r="Z11" s="28">
        <f t="shared" si="4"/>
        <v>2.0999999999999887E-2</v>
      </c>
      <c r="AA11" s="28">
        <f t="shared" si="4"/>
        <v>2.0999999999999967E-2</v>
      </c>
      <c r="AB11" s="28">
        <f t="shared" si="4"/>
        <v>2.099999999999997E-2</v>
      </c>
      <c r="AC11" s="28">
        <f t="shared" si="4"/>
        <v>2.0999999999999953E-2</v>
      </c>
    </row>
    <row r="12" spans="1:29" ht="14.4" hidden="1" customHeight="1" outlineLevel="1" collapsed="1" x14ac:dyDescent="0.3">
      <c r="A12" s="6" t="s">
        <v>2</v>
      </c>
      <c r="B12" s="6" t="s">
        <v>2</v>
      </c>
      <c r="C12" s="6" t="s">
        <v>2</v>
      </c>
      <c r="D12" s="12" t="s">
        <v>20</v>
      </c>
      <c r="E12" s="12" t="s">
        <v>21</v>
      </c>
      <c r="F12" s="25">
        <v>9.1199999999999992</v>
      </c>
      <c r="G12" s="2">
        <v>0</v>
      </c>
      <c r="H12" s="2">
        <v>0</v>
      </c>
      <c r="I12" s="2">
        <v>0</v>
      </c>
      <c r="J12" s="2">
        <v>0</v>
      </c>
      <c r="K12" s="20">
        <f>J12*Laskentatiedot!M$4</f>
        <v>0</v>
      </c>
      <c r="L12" s="20">
        <f>K12*Laskentatiedot!N$4</f>
        <v>0</v>
      </c>
      <c r="M12" s="20">
        <f>L12*Laskentatiedot!O$4</f>
        <v>0</v>
      </c>
      <c r="N12" s="20">
        <f>M12*Laskentatiedot!P$4</f>
        <v>0</v>
      </c>
      <c r="P12" s="1">
        <f t="shared" si="5"/>
        <v>0</v>
      </c>
      <c r="Q12" s="1">
        <f t="shared" si="1"/>
        <v>0</v>
      </c>
      <c r="R12" s="1">
        <f t="shared" si="2"/>
        <v>0</v>
      </c>
      <c r="S12" s="1">
        <f t="shared" si="3"/>
        <v>0</v>
      </c>
      <c r="T12" s="1">
        <f t="shared" si="3"/>
        <v>0</v>
      </c>
      <c r="U12" s="1">
        <f t="shared" si="3"/>
        <v>0</v>
      </c>
      <c r="V12" s="1">
        <f t="shared" si="3"/>
        <v>0</v>
      </c>
      <c r="W12" s="28"/>
      <c r="X12" s="28"/>
      <c r="Y12" s="28"/>
      <c r="Z12" s="28"/>
      <c r="AA12" s="28"/>
      <c r="AB12" s="28"/>
      <c r="AC12" s="28"/>
    </row>
    <row r="13" spans="1:29" ht="14.4" hidden="1" customHeight="1" outlineLevel="1" collapsed="1" x14ac:dyDescent="0.3">
      <c r="A13" s="6" t="s">
        <v>2</v>
      </c>
      <c r="B13" s="6" t="s">
        <v>2</v>
      </c>
      <c r="C13" s="6" t="s">
        <v>2</v>
      </c>
      <c r="D13" s="12" t="s">
        <v>22</v>
      </c>
      <c r="E13" s="12" t="s">
        <v>23</v>
      </c>
      <c r="F13" s="25">
        <v>2082716.78</v>
      </c>
      <c r="G13" s="2">
        <v>1736172</v>
      </c>
      <c r="H13" s="2">
        <v>1642506</v>
      </c>
      <c r="I13" s="2">
        <v>1667144</v>
      </c>
      <c r="J13" s="2">
        <v>1692151</v>
      </c>
      <c r="K13" s="20">
        <f>J13*Laskentatiedot!M$4</f>
        <v>1727686.1709999999</v>
      </c>
      <c r="L13" s="20">
        <f>K13*Laskentatiedot!N$4</f>
        <v>1763967.5805909997</v>
      </c>
      <c r="M13" s="20">
        <f>L13*Laskentatiedot!O$4</f>
        <v>1801010.8997834106</v>
      </c>
      <c r="N13" s="20">
        <f>M13*Laskentatiedot!P$4</f>
        <v>1838832.128678862</v>
      </c>
      <c r="P13" s="1">
        <f t="shared" si="5"/>
        <v>-93666</v>
      </c>
      <c r="Q13" s="1">
        <f t="shared" si="1"/>
        <v>24638</v>
      </c>
      <c r="R13" s="1">
        <f t="shared" si="2"/>
        <v>25007</v>
      </c>
      <c r="S13" s="1">
        <f t="shared" si="3"/>
        <v>35535.170999999857</v>
      </c>
      <c r="T13" s="1">
        <f t="shared" si="3"/>
        <v>36281.409590999829</v>
      </c>
      <c r="U13" s="1">
        <f t="shared" si="3"/>
        <v>37043.319192410912</v>
      </c>
      <c r="V13" s="1">
        <f t="shared" si="3"/>
        <v>37821.228895451408</v>
      </c>
      <c r="W13" s="28">
        <f t="shared" si="6"/>
        <v>-5.3949723875284246E-2</v>
      </c>
      <c r="X13" s="28">
        <f t="shared" si="4"/>
        <v>1.5000249618570648E-2</v>
      </c>
      <c r="Y13" s="28">
        <f t="shared" si="4"/>
        <v>1.4999904027486528E-2</v>
      </c>
      <c r="Z13" s="28">
        <f t="shared" si="4"/>
        <v>2.0999999999999915E-2</v>
      </c>
      <c r="AA13" s="28">
        <f t="shared" si="4"/>
        <v>2.0999999999999904E-2</v>
      </c>
      <c r="AB13" s="28">
        <f t="shared" si="4"/>
        <v>2.0999999999999953E-2</v>
      </c>
      <c r="AC13" s="28">
        <f t="shared" si="4"/>
        <v>2.099999999999988E-2</v>
      </c>
    </row>
    <row r="14" spans="1:29" ht="14.4" hidden="1" customHeight="1" outlineLevel="1" collapsed="1" x14ac:dyDescent="0.3">
      <c r="A14" s="6" t="s">
        <v>2</v>
      </c>
      <c r="B14" s="6" t="s">
        <v>2</v>
      </c>
      <c r="C14" s="6" t="s">
        <v>2</v>
      </c>
      <c r="D14" s="12" t="s">
        <v>24</v>
      </c>
      <c r="E14" s="12" t="s">
        <v>25</v>
      </c>
      <c r="F14" s="25">
        <v>39339.269999999997</v>
      </c>
      <c r="G14" s="2">
        <v>34254</v>
      </c>
      <c r="H14" s="2">
        <v>30200</v>
      </c>
      <c r="I14" s="2">
        <v>30653</v>
      </c>
      <c r="J14" s="2">
        <v>31113</v>
      </c>
      <c r="K14" s="20">
        <f>J14*Laskentatiedot!M$4</f>
        <v>31766.372999999996</v>
      </c>
      <c r="L14" s="20">
        <f>K14*Laskentatiedot!N$4</f>
        <v>32433.466832999991</v>
      </c>
      <c r="M14" s="20">
        <f>L14*Laskentatiedot!O$4</f>
        <v>33114.56963649299</v>
      </c>
      <c r="N14" s="20">
        <f>M14*Laskentatiedot!P$4</f>
        <v>33809.975598859339</v>
      </c>
      <c r="P14" s="1">
        <f t="shared" si="5"/>
        <v>-4054</v>
      </c>
      <c r="Q14" s="1">
        <f t="shared" si="1"/>
        <v>453</v>
      </c>
      <c r="R14" s="1">
        <f t="shared" si="2"/>
        <v>460</v>
      </c>
      <c r="S14" s="1">
        <f t="shared" si="3"/>
        <v>653.37299999999595</v>
      </c>
      <c r="T14" s="1">
        <f t="shared" si="3"/>
        <v>667.09383299999536</v>
      </c>
      <c r="U14" s="1">
        <f t="shared" si="3"/>
        <v>681.10280349299865</v>
      </c>
      <c r="V14" s="1">
        <f t="shared" si="3"/>
        <v>695.40596236634883</v>
      </c>
      <c r="W14" s="28">
        <f t="shared" si="6"/>
        <v>-0.11835114147252876</v>
      </c>
      <c r="X14" s="28">
        <f t="shared" si="4"/>
        <v>1.4999999999999999E-2</v>
      </c>
      <c r="Y14" s="28">
        <f t="shared" si="4"/>
        <v>1.5006687763024827E-2</v>
      </c>
      <c r="Z14" s="28">
        <f t="shared" si="4"/>
        <v>2.0999999999999869E-2</v>
      </c>
      <c r="AA14" s="28">
        <f t="shared" si="4"/>
        <v>2.0999999999999856E-2</v>
      </c>
      <c r="AB14" s="28">
        <f t="shared" si="4"/>
        <v>2.0999999999999963E-2</v>
      </c>
      <c r="AC14" s="28">
        <f t="shared" si="4"/>
        <v>2.099999999999988E-2</v>
      </c>
    </row>
    <row r="15" spans="1:29" ht="14.4" hidden="1" customHeight="1" outlineLevel="1" collapsed="1" x14ac:dyDescent="0.3">
      <c r="A15" s="6" t="s">
        <v>2</v>
      </c>
      <c r="B15" s="6" t="s">
        <v>2</v>
      </c>
      <c r="C15" s="6" t="s">
        <v>2</v>
      </c>
      <c r="D15" s="12" t="s">
        <v>26</v>
      </c>
      <c r="E15" s="12" t="s">
        <v>27</v>
      </c>
      <c r="F15" s="25">
        <v>0</v>
      </c>
      <c r="G15" s="2">
        <v>0</v>
      </c>
      <c r="H15" s="2">
        <v>0</v>
      </c>
      <c r="I15" s="2">
        <v>0</v>
      </c>
      <c r="J15" s="2">
        <v>0</v>
      </c>
      <c r="K15" s="20">
        <f>J15*Laskentatiedot!M$4</f>
        <v>0</v>
      </c>
      <c r="L15" s="20">
        <f>K15*Laskentatiedot!N$4</f>
        <v>0</v>
      </c>
      <c r="M15" s="20">
        <f>L15*Laskentatiedot!O$4</f>
        <v>0</v>
      </c>
      <c r="N15" s="20">
        <f>M15*Laskentatiedot!P$4</f>
        <v>0</v>
      </c>
      <c r="P15" s="1">
        <f t="shared" si="5"/>
        <v>0</v>
      </c>
      <c r="Q15" s="1">
        <f t="shared" si="1"/>
        <v>0</v>
      </c>
      <c r="R15" s="1">
        <f t="shared" si="2"/>
        <v>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28"/>
      <c r="X15" s="28"/>
      <c r="Y15" s="28"/>
      <c r="Z15" s="28"/>
      <c r="AA15" s="28"/>
      <c r="AB15" s="28"/>
      <c r="AC15" s="28"/>
    </row>
    <row r="16" spans="1:29" ht="14.4" hidden="1" customHeight="1" outlineLevel="1" collapsed="1" x14ac:dyDescent="0.3">
      <c r="A16" s="6" t="s">
        <v>2</v>
      </c>
      <c r="B16" s="6" t="s">
        <v>2</v>
      </c>
      <c r="C16" s="6" t="s">
        <v>2</v>
      </c>
      <c r="D16" s="12" t="s">
        <v>28</v>
      </c>
      <c r="E16" s="12" t="s">
        <v>29</v>
      </c>
      <c r="F16" s="25">
        <v>160512</v>
      </c>
      <c r="G16" s="2">
        <v>166316</v>
      </c>
      <c r="H16" s="2">
        <v>166777</v>
      </c>
      <c r="I16" s="2">
        <v>169279</v>
      </c>
      <c r="J16" s="2">
        <v>171818</v>
      </c>
      <c r="K16" s="20">
        <f>J16*Laskentatiedot!M$4</f>
        <v>175426.17799999999</v>
      </c>
      <c r="L16" s="20">
        <f>K16*Laskentatiedot!N$4</f>
        <v>179110.12773799998</v>
      </c>
      <c r="M16" s="20">
        <f>L16*Laskentatiedot!O$4</f>
        <v>182871.44042049797</v>
      </c>
      <c r="N16" s="20">
        <f>M16*Laskentatiedot!P$4</f>
        <v>186711.7406693284</v>
      </c>
      <c r="P16" s="1">
        <f t="shared" si="5"/>
        <v>461</v>
      </c>
      <c r="Q16" s="1">
        <f t="shared" si="1"/>
        <v>2502</v>
      </c>
      <c r="R16" s="1">
        <f t="shared" si="2"/>
        <v>2539</v>
      </c>
      <c r="S16" s="1">
        <f t="shared" si="3"/>
        <v>3608.1779999999853</v>
      </c>
      <c r="T16" s="1">
        <f t="shared" si="3"/>
        <v>3683.9497379999957</v>
      </c>
      <c r="U16" s="1">
        <f t="shared" si="3"/>
        <v>3761.3126824979845</v>
      </c>
      <c r="V16" s="1">
        <f t="shared" si="3"/>
        <v>3840.3002488304337</v>
      </c>
      <c r="W16" s="28">
        <f t="shared" si="6"/>
        <v>2.7718319343899567E-3</v>
      </c>
      <c r="X16" s="28">
        <f t="shared" si="4"/>
        <v>1.5002068630566565E-2</v>
      </c>
      <c r="Y16" s="28">
        <f t="shared" si="4"/>
        <v>1.4998907129649868E-2</v>
      </c>
      <c r="Z16" s="28">
        <f t="shared" si="4"/>
        <v>2.0999999999999915E-2</v>
      </c>
      <c r="AA16" s="28">
        <f t="shared" si="4"/>
        <v>2.0999999999999977E-2</v>
      </c>
      <c r="AB16" s="28">
        <f t="shared" si="4"/>
        <v>2.0999999999999915E-2</v>
      </c>
      <c r="AC16" s="28">
        <f t="shared" si="4"/>
        <v>2.0999999999999869E-2</v>
      </c>
    </row>
    <row r="17" spans="1:29" ht="14.4" hidden="1" customHeight="1" outlineLevel="1" collapsed="1" x14ac:dyDescent="0.3">
      <c r="A17" s="6" t="s">
        <v>2</v>
      </c>
      <c r="B17" s="6" t="s">
        <v>2</v>
      </c>
      <c r="C17" s="6" t="s">
        <v>2</v>
      </c>
      <c r="D17" s="12" t="s">
        <v>30</v>
      </c>
      <c r="E17" s="12" t="s">
        <v>31</v>
      </c>
      <c r="F17" s="25">
        <v>6180</v>
      </c>
      <c r="G17" s="2">
        <v>0</v>
      </c>
      <c r="H17" s="2">
        <v>0</v>
      </c>
      <c r="I17" s="2">
        <v>0</v>
      </c>
      <c r="J17" s="2">
        <v>0</v>
      </c>
      <c r="K17" s="20">
        <f>J17*Laskentatiedot!M$4</f>
        <v>0</v>
      </c>
      <c r="L17" s="20">
        <f>K17*Laskentatiedot!N$4</f>
        <v>0</v>
      </c>
      <c r="M17" s="20">
        <f>L17*Laskentatiedot!O$4</f>
        <v>0</v>
      </c>
      <c r="N17" s="20">
        <f>M17*Laskentatiedot!P$4</f>
        <v>0</v>
      </c>
      <c r="P17" s="1">
        <f t="shared" si="5"/>
        <v>0</v>
      </c>
      <c r="Q17" s="1">
        <f t="shared" si="1"/>
        <v>0</v>
      </c>
      <c r="R17" s="1">
        <f t="shared" si="2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28"/>
      <c r="X17" s="28"/>
      <c r="Y17" s="28"/>
      <c r="Z17" s="28"/>
      <c r="AA17" s="28"/>
      <c r="AB17" s="28"/>
      <c r="AC17" s="28"/>
    </row>
    <row r="18" spans="1:29" ht="14.4" hidden="1" customHeight="1" outlineLevel="1" collapsed="1" x14ac:dyDescent="0.3">
      <c r="A18" s="6" t="s">
        <v>2</v>
      </c>
      <c r="B18" s="6" t="s">
        <v>2</v>
      </c>
      <c r="C18" s="6" t="s">
        <v>2</v>
      </c>
      <c r="D18" s="12" t="s">
        <v>32</v>
      </c>
      <c r="E18" s="12" t="s">
        <v>33</v>
      </c>
      <c r="F18" s="25">
        <v>464790.54</v>
      </c>
      <c r="G18" s="2">
        <v>228285</v>
      </c>
      <c r="H18" s="2">
        <v>132108</v>
      </c>
      <c r="I18" s="2">
        <v>134089</v>
      </c>
      <c r="J18" s="2">
        <v>136100</v>
      </c>
      <c r="K18" s="20">
        <f>J18*Laskentatiedot!M$4</f>
        <v>138958.09999999998</v>
      </c>
      <c r="L18" s="20">
        <f>K18*Laskentatiedot!N$4</f>
        <v>141876.22009999998</v>
      </c>
      <c r="M18" s="20">
        <f>L18*Laskentatiedot!O$4</f>
        <v>144855.62072209996</v>
      </c>
      <c r="N18" s="20">
        <f>M18*Laskentatiedot!P$4</f>
        <v>147897.58875726405</v>
      </c>
      <c r="P18" s="1">
        <f t="shared" si="5"/>
        <v>-96177</v>
      </c>
      <c r="Q18" s="1">
        <f t="shared" si="1"/>
        <v>1981</v>
      </c>
      <c r="R18" s="1">
        <f t="shared" si="2"/>
        <v>2011</v>
      </c>
      <c r="S18" s="1">
        <f t="shared" si="3"/>
        <v>2858.0999999999767</v>
      </c>
      <c r="T18" s="1">
        <f t="shared" si="3"/>
        <v>2918.1201000000001</v>
      </c>
      <c r="U18" s="1">
        <f t="shared" si="3"/>
        <v>2979.4006220999872</v>
      </c>
      <c r="V18" s="1">
        <f t="shared" si="3"/>
        <v>3041.9680351640854</v>
      </c>
      <c r="W18" s="28">
        <f t="shared" si="6"/>
        <v>-0.4213023194690847</v>
      </c>
      <c r="X18" s="28">
        <f t="shared" si="4"/>
        <v>1.4995306870136555E-2</v>
      </c>
      <c r="Y18" s="28">
        <f t="shared" si="4"/>
        <v>1.4997501659345658E-2</v>
      </c>
      <c r="Z18" s="28">
        <f t="shared" si="4"/>
        <v>2.0999999999999828E-2</v>
      </c>
      <c r="AA18" s="28">
        <f t="shared" si="4"/>
        <v>2.1000000000000005E-2</v>
      </c>
      <c r="AB18" s="28">
        <f t="shared" si="4"/>
        <v>2.0999999999999915E-2</v>
      </c>
      <c r="AC18" s="28">
        <f t="shared" si="4"/>
        <v>2.0999999999999904E-2</v>
      </c>
    </row>
    <row r="19" spans="1:29" ht="14.4" hidden="1" customHeight="1" outlineLevel="1" collapsed="1" x14ac:dyDescent="0.3">
      <c r="A19" s="6" t="s">
        <v>2</v>
      </c>
      <c r="B19" s="6" t="s">
        <v>2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W19" s="28"/>
      <c r="X19" s="28"/>
      <c r="Y19" s="28"/>
      <c r="Z19" s="28"/>
      <c r="AA19" s="28"/>
      <c r="AB19" s="28"/>
      <c r="AC19" s="28"/>
    </row>
    <row r="20" spans="1:29" collapsed="1" x14ac:dyDescent="0.3">
      <c r="A20" s="12" t="s">
        <v>2</v>
      </c>
      <c r="B20" s="170" t="s">
        <v>34</v>
      </c>
      <c r="C20" s="171"/>
      <c r="D20" s="171"/>
      <c r="E20" s="171"/>
      <c r="F20" s="25">
        <v>541986.91</v>
      </c>
      <c r="G20" s="2">
        <v>439757</v>
      </c>
      <c r="H20" s="2">
        <v>430550</v>
      </c>
      <c r="I20" s="2">
        <v>437009</v>
      </c>
      <c r="J20" s="2">
        <v>443563</v>
      </c>
      <c r="K20" s="1">
        <f>SUM(K21:K27)</f>
        <v>452877.82299999997</v>
      </c>
      <c r="L20" s="1">
        <f t="shared" ref="L20:N20" si="7">SUM(L21:L27)</f>
        <v>462388.25728299993</v>
      </c>
      <c r="M20" s="1">
        <f t="shared" si="7"/>
        <v>472098.41068594286</v>
      </c>
      <c r="N20" s="3">
        <f t="shared" si="7"/>
        <v>482012.4773103476</v>
      </c>
      <c r="P20" s="1">
        <f t="shared" ref="P20:R27" si="8">H20-G20</f>
        <v>-9207</v>
      </c>
      <c r="Q20" s="1">
        <f t="shared" si="8"/>
        <v>6459</v>
      </c>
      <c r="R20" s="1">
        <f t="shared" si="8"/>
        <v>6554</v>
      </c>
      <c r="S20" s="1">
        <f t="shared" ref="S20:V35" si="9">K20-J20</f>
        <v>9314.8229999999749</v>
      </c>
      <c r="T20" s="1">
        <f t="shared" si="9"/>
        <v>9510.4342829999514</v>
      </c>
      <c r="U20" s="1">
        <f t="shared" si="9"/>
        <v>9710.1534029429313</v>
      </c>
      <c r="V20" s="1">
        <f t="shared" si="9"/>
        <v>9914.0666244047461</v>
      </c>
      <c r="W20" s="28">
        <f t="shared" si="6"/>
        <v>-2.0936562692577945E-2</v>
      </c>
      <c r="X20" s="28">
        <f t="shared" si="4"/>
        <v>1.5001741957960748E-2</v>
      </c>
      <c r="Y20" s="28">
        <f t="shared" si="4"/>
        <v>1.4997402799484678E-2</v>
      </c>
      <c r="Z20" s="28">
        <f t="shared" si="4"/>
        <v>2.0999999999999942E-2</v>
      </c>
      <c r="AA20" s="28">
        <f t="shared" si="4"/>
        <v>2.0999999999999894E-2</v>
      </c>
      <c r="AB20" s="28">
        <f t="shared" si="4"/>
        <v>2.0999999999999856E-2</v>
      </c>
      <c r="AC20" s="28">
        <f t="shared" si="4"/>
        <v>2.0999999999999887E-2</v>
      </c>
    </row>
    <row r="21" spans="1:29" ht="14.4" hidden="1" customHeight="1" outlineLevel="1" collapsed="1" x14ac:dyDescent="0.3">
      <c r="A21" s="6" t="s">
        <v>2</v>
      </c>
      <c r="B21" s="6" t="s">
        <v>2</v>
      </c>
      <c r="C21" s="6" t="s">
        <v>2</v>
      </c>
      <c r="D21" s="12" t="s">
        <v>35</v>
      </c>
      <c r="E21" s="12" t="s">
        <v>36</v>
      </c>
      <c r="F21" s="25">
        <v>337612.54</v>
      </c>
      <c r="G21" s="2">
        <v>241757</v>
      </c>
      <c r="H21" s="2">
        <v>242250</v>
      </c>
      <c r="I21" s="2">
        <v>245884</v>
      </c>
      <c r="J21" s="2">
        <v>249573</v>
      </c>
      <c r="K21" s="1">
        <f>J21*Laskentatiedot!M$4</f>
        <v>254814.03299999997</v>
      </c>
      <c r="L21" s="20">
        <f>K21*Laskentatiedot!N$4</f>
        <v>260165.12769299993</v>
      </c>
      <c r="M21" s="20">
        <f>L21*Laskentatiedot!O$4</f>
        <v>265628.59537455288</v>
      </c>
      <c r="N21" s="20">
        <f>M21*Laskentatiedot!P$4</f>
        <v>271206.79587741848</v>
      </c>
      <c r="P21" s="1">
        <f t="shared" si="8"/>
        <v>493</v>
      </c>
      <c r="Q21" s="1">
        <f t="shared" si="8"/>
        <v>3634</v>
      </c>
      <c r="R21" s="1">
        <f t="shared" si="8"/>
        <v>3689</v>
      </c>
      <c r="S21" s="1">
        <f t="shared" si="9"/>
        <v>5241.0329999999667</v>
      </c>
      <c r="T21" s="1">
        <f t="shared" si="9"/>
        <v>5351.0946929999627</v>
      </c>
      <c r="U21" s="1">
        <f t="shared" si="9"/>
        <v>5463.4676815529529</v>
      </c>
      <c r="V21" s="1">
        <f t="shared" si="9"/>
        <v>5578.2005028655985</v>
      </c>
      <c r="W21" s="28">
        <f t="shared" si="6"/>
        <v>2.0392377469938823E-3</v>
      </c>
      <c r="X21" s="28">
        <f t="shared" si="4"/>
        <v>1.5001031991744067E-2</v>
      </c>
      <c r="Y21" s="28">
        <f t="shared" si="4"/>
        <v>1.500300954921833E-2</v>
      </c>
      <c r="Z21" s="28">
        <f t="shared" si="4"/>
        <v>2.0999999999999866E-2</v>
      </c>
      <c r="AA21" s="28">
        <f t="shared" si="4"/>
        <v>2.0999999999999856E-2</v>
      </c>
      <c r="AB21" s="28">
        <f t="shared" si="4"/>
        <v>2.0999999999999824E-2</v>
      </c>
      <c r="AC21" s="28">
        <f t="shared" si="4"/>
        <v>2.0999999999999956E-2</v>
      </c>
    </row>
    <row r="22" spans="1:29" ht="14.4" hidden="1" customHeight="1" outlineLevel="1" collapsed="1" x14ac:dyDescent="0.3">
      <c r="A22" s="6" t="s">
        <v>2</v>
      </c>
      <c r="B22" s="6" t="s">
        <v>2</v>
      </c>
      <c r="C22" s="6" t="s">
        <v>2</v>
      </c>
      <c r="D22" s="12" t="s">
        <v>37</v>
      </c>
      <c r="E22" s="12" t="s">
        <v>38</v>
      </c>
      <c r="F22" s="25">
        <v>50012</v>
      </c>
      <c r="G22" s="2">
        <v>43500</v>
      </c>
      <c r="H22" s="2">
        <v>45000</v>
      </c>
      <c r="I22" s="2">
        <v>45675</v>
      </c>
      <c r="J22" s="2">
        <v>46360</v>
      </c>
      <c r="K22" s="20">
        <f>J22*Laskentatiedot!M$4</f>
        <v>47333.56</v>
      </c>
      <c r="L22" s="20">
        <f>K22*Laskentatiedot!N$4</f>
        <v>48327.564759999994</v>
      </c>
      <c r="M22" s="20">
        <f>L22*Laskentatiedot!O$4</f>
        <v>49342.443619959988</v>
      </c>
      <c r="N22" s="20">
        <f>M22*Laskentatiedot!P$4</f>
        <v>50378.634935979142</v>
      </c>
      <c r="P22" s="1">
        <f t="shared" si="8"/>
        <v>1500</v>
      </c>
      <c r="Q22" s="1">
        <f t="shared" si="8"/>
        <v>675</v>
      </c>
      <c r="R22" s="1">
        <f t="shared" si="8"/>
        <v>685</v>
      </c>
      <c r="S22" s="1">
        <f t="shared" si="9"/>
        <v>973.55999999999767</v>
      </c>
      <c r="T22" s="1">
        <f t="shared" si="9"/>
        <v>994.00475999999617</v>
      </c>
      <c r="U22" s="1">
        <f t="shared" si="9"/>
        <v>1014.8788599599939</v>
      </c>
      <c r="V22" s="1">
        <f t="shared" si="9"/>
        <v>1036.1913160191543</v>
      </c>
      <c r="W22" s="28">
        <f t="shared" si="6"/>
        <v>3.4482758620689655E-2</v>
      </c>
      <c r="X22" s="28">
        <f t="shared" si="4"/>
        <v>1.4999999999999999E-2</v>
      </c>
      <c r="Y22" s="28">
        <f t="shared" si="4"/>
        <v>1.4997263273125342E-2</v>
      </c>
      <c r="Z22" s="28">
        <f t="shared" si="4"/>
        <v>2.0999999999999949E-2</v>
      </c>
      <c r="AA22" s="28">
        <f t="shared" si="4"/>
        <v>2.0999999999999922E-2</v>
      </c>
      <c r="AB22" s="28">
        <f t="shared" si="4"/>
        <v>2.0999999999999876E-2</v>
      </c>
      <c r="AC22" s="28">
        <f t="shared" si="4"/>
        <v>2.099999999999989E-2</v>
      </c>
    </row>
    <row r="23" spans="1:29" ht="14.4" hidden="1" customHeight="1" outlineLevel="1" collapsed="1" x14ac:dyDescent="0.3">
      <c r="A23" s="6" t="s">
        <v>2</v>
      </c>
      <c r="B23" s="6" t="s">
        <v>2</v>
      </c>
      <c r="C23" s="6" t="s">
        <v>2</v>
      </c>
      <c r="D23" s="12" t="s">
        <v>39</v>
      </c>
      <c r="E23" s="12" t="s">
        <v>40</v>
      </c>
      <c r="F23" s="25">
        <v>51695.96</v>
      </c>
      <c r="G23" s="2">
        <v>69300</v>
      </c>
      <c r="H23" s="2">
        <v>63300</v>
      </c>
      <c r="I23" s="2">
        <v>64250</v>
      </c>
      <c r="J23" s="2">
        <v>65213</v>
      </c>
      <c r="K23" s="20">
        <f>J23*Laskentatiedot!M$4</f>
        <v>66582.472999999998</v>
      </c>
      <c r="L23" s="20">
        <f>K23*Laskentatiedot!N$4</f>
        <v>67980.704932999986</v>
      </c>
      <c r="M23" s="20">
        <f>L23*Laskentatiedot!O$4</f>
        <v>69408.299736592977</v>
      </c>
      <c r="N23" s="20">
        <f>M23*Laskentatiedot!P$4</f>
        <v>70865.874031061423</v>
      </c>
      <c r="P23" s="1">
        <f t="shared" si="8"/>
        <v>-6000</v>
      </c>
      <c r="Q23" s="1">
        <f t="shared" si="8"/>
        <v>950</v>
      </c>
      <c r="R23" s="1">
        <f t="shared" si="8"/>
        <v>963</v>
      </c>
      <c r="S23" s="1">
        <f t="shared" si="9"/>
        <v>1369.4729999999981</v>
      </c>
      <c r="T23" s="1">
        <f t="shared" si="9"/>
        <v>1398.2319329999882</v>
      </c>
      <c r="U23" s="1">
        <f t="shared" si="9"/>
        <v>1427.5948035929905</v>
      </c>
      <c r="V23" s="1">
        <f t="shared" si="9"/>
        <v>1457.5742944684462</v>
      </c>
      <c r="W23" s="28">
        <f t="shared" si="6"/>
        <v>-8.6580086580086577E-2</v>
      </c>
      <c r="X23" s="28">
        <f t="shared" si="4"/>
        <v>1.5007898894154818E-2</v>
      </c>
      <c r="Y23" s="28">
        <f t="shared" si="4"/>
        <v>1.4988326848249028E-2</v>
      </c>
      <c r="Z23" s="28">
        <f t="shared" si="4"/>
        <v>2.099999999999997E-2</v>
      </c>
      <c r="AA23" s="28">
        <f t="shared" si="4"/>
        <v>2.0999999999999824E-2</v>
      </c>
      <c r="AB23" s="28">
        <f t="shared" si="4"/>
        <v>2.0999999999999866E-2</v>
      </c>
      <c r="AC23" s="28">
        <f t="shared" si="4"/>
        <v>2.0999999999999908E-2</v>
      </c>
    </row>
    <row r="24" spans="1:29" ht="14.4" hidden="1" customHeight="1" outlineLevel="1" collapsed="1" x14ac:dyDescent="0.3">
      <c r="A24" s="6" t="s">
        <v>2</v>
      </c>
      <c r="B24" s="6" t="s">
        <v>2</v>
      </c>
      <c r="C24" s="6" t="s">
        <v>2</v>
      </c>
      <c r="D24" s="12" t="s">
        <v>41</v>
      </c>
      <c r="E24" s="12" t="s">
        <v>42</v>
      </c>
      <c r="F24" s="25">
        <v>21067.78</v>
      </c>
      <c r="G24" s="2">
        <v>10000</v>
      </c>
      <c r="H24" s="2">
        <v>10000</v>
      </c>
      <c r="I24" s="2">
        <v>10150</v>
      </c>
      <c r="J24" s="2">
        <v>10302</v>
      </c>
      <c r="K24" s="20">
        <f>J24*Laskentatiedot!M$4</f>
        <v>10518.341999999999</v>
      </c>
      <c r="L24" s="20">
        <f>K24*Laskentatiedot!N$4</f>
        <v>10739.227181999997</v>
      </c>
      <c r="M24" s="20">
        <f>L24*Laskentatiedot!O$4</f>
        <v>10964.750952821996</v>
      </c>
      <c r="N24" s="20">
        <f>M24*Laskentatiedot!P$4</f>
        <v>11195.010722831257</v>
      </c>
      <c r="P24" s="1">
        <f t="shared" si="8"/>
        <v>0</v>
      </c>
      <c r="Q24" s="1">
        <f t="shared" si="8"/>
        <v>150</v>
      </c>
      <c r="R24" s="1">
        <f t="shared" si="8"/>
        <v>152</v>
      </c>
      <c r="S24" s="1">
        <f t="shared" si="9"/>
        <v>216.34199999999873</v>
      </c>
      <c r="T24" s="1">
        <f t="shared" si="9"/>
        <v>220.88518199999817</v>
      </c>
      <c r="U24" s="1">
        <f t="shared" si="9"/>
        <v>225.52377082199928</v>
      </c>
      <c r="V24" s="1">
        <f t="shared" si="9"/>
        <v>230.25977000926105</v>
      </c>
      <c r="W24" s="28">
        <f t="shared" si="6"/>
        <v>0</v>
      </c>
      <c r="X24" s="28">
        <f t="shared" si="4"/>
        <v>1.4999999999999999E-2</v>
      </c>
      <c r="Y24" s="28">
        <f t="shared" si="4"/>
        <v>1.4975369458128079E-2</v>
      </c>
      <c r="Z24" s="28">
        <f t="shared" si="4"/>
        <v>2.0999999999999876E-2</v>
      </c>
      <c r="AA24" s="28">
        <f t="shared" si="4"/>
        <v>2.0999999999999828E-2</v>
      </c>
      <c r="AB24" s="28">
        <f t="shared" si="4"/>
        <v>2.0999999999999939E-2</v>
      </c>
      <c r="AC24" s="28">
        <f t="shared" si="4"/>
        <v>2.0999999999999922E-2</v>
      </c>
    </row>
    <row r="25" spans="1:29" ht="14.4" hidden="1" customHeight="1" outlineLevel="1" collapsed="1" x14ac:dyDescent="0.3">
      <c r="A25" s="6" t="s">
        <v>2</v>
      </c>
      <c r="B25" s="6" t="s">
        <v>2</v>
      </c>
      <c r="C25" s="6" t="s">
        <v>2</v>
      </c>
      <c r="D25" s="12" t="s">
        <v>43</v>
      </c>
      <c r="E25" s="12" t="s">
        <v>44</v>
      </c>
      <c r="F25" s="25">
        <v>56351.6</v>
      </c>
      <c r="G25" s="2">
        <v>55000</v>
      </c>
      <c r="H25" s="2">
        <v>50000</v>
      </c>
      <c r="I25" s="2">
        <v>50750</v>
      </c>
      <c r="J25" s="2">
        <v>51511</v>
      </c>
      <c r="K25" s="20">
        <f>J25*Laskentatiedot!M$4</f>
        <v>52592.730999999992</v>
      </c>
      <c r="L25" s="20">
        <f>K25*Laskentatiedot!N$4</f>
        <v>53697.178350999988</v>
      </c>
      <c r="M25" s="20">
        <f>L25*Laskentatiedot!O$4</f>
        <v>54824.819096370986</v>
      </c>
      <c r="N25" s="20">
        <f>M25*Laskentatiedot!P$4</f>
        <v>55976.14029739477</v>
      </c>
      <c r="P25" s="1">
        <f t="shared" si="8"/>
        <v>-5000</v>
      </c>
      <c r="Q25" s="1">
        <f t="shared" si="8"/>
        <v>750</v>
      </c>
      <c r="R25" s="1">
        <f t="shared" si="8"/>
        <v>761</v>
      </c>
      <c r="S25" s="1">
        <f t="shared" si="9"/>
        <v>1081.7309999999925</v>
      </c>
      <c r="T25" s="1">
        <f t="shared" si="9"/>
        <v>1104.4473509999953</v>
      </c>
      <c r="U25" s="1">
        <f t="shared" si="9"/>
        <v>1127.640745370998</v>
      </c>
      <c r="V25" s="1">
        <f t="shared" si="9"/>
        <v>1151.3212010237839</v>
      </c>
      <c r="W25" s="28">
        <f t="shared" si="6"/>
        <v>-9.0909090909090912E-2</v>
      </c>
      <c r="X25" s="28">
        <f t="shared" si="4"/>
        <v>1.4999999999999999E-2</v>
      </c>
      <c r="Y25" s="28">
        <f t="shared" si="4"/>
        <v>1.4995073891625616E-2</v>
      </c>
      <c r="Z25" s="28">
        <f t="shared" si="4"/>
        <v>2.0999999999999856E-2</v>
      </c>
      <c r="AA25" s="28">
        <f t="shared" si="4"/>
        <v>2.0999999999999911E-2</v>
      </c>
      <c r="AB25" s="28">
        <f t="shared" si="4"/>
        <v>2.099999999999997E-2</v>
      </c>
      <c r="AC25" s="28">
        <f t="shared" si="4"/>
        <v>2.0999999999999876E-2</v>
      </c>
    </row>
    <row r="26" spans="1:29" ht="14.4" hidden="1" customHeight="1" outlineLevel="1" collapsed="1" x14ac:dyDescent="0.3">
      <c r="A26" s="6" t="s">
        <v>2</v>
      </c>
      <c r="B26" s="6" t="s">
        <v>2</v>
      </c>
      <c r="C26" s="6" t="s">
        <v>2</v>
      </c>
      <c r="D26" s="12" t="s">
        <v>45</v>
      </c>
      <c r="E26" s="12" t="s">
        <v>46</v>
      </c>
      <c r="F26" s="25">
        <v>24788.03</v>
      </c>
      <c r="G26" s="2">
        <v>20000</v>
      </c>
      <c r="H26" s="2">
        <v>20000</v>
      </c>
      <c r="I26" s="2">
        <v>20300</v>
      </c>
      <c r="J26" s="2">
        <v>20604</v>
      </c>
      <c r="K26" s="20">
        <f>J26*Laskentatiedot!M$4</f>
        <v>21036.683999999997</v>
      </c>
      <c r="L26" s="20">
        <f>K26*Laskentatiedot!N$4</f>
        <v>21478.454363999994</v>
      </c>
      <c r="M26" s="20">
        <f>L26*Laskentatiedot!O$4</f>
        <v>21929.501905643992</v>
      </c>
      <c r="N26" s="20">
        <f>M26*Laskentatiedot!P$4</f>
        <v>22390.021445662514</v>
      </c>
      <c r="P26" s="1">
        <f t="shared" si="8"/>
        <v>0</v>
      </c>
      <c r="Q26" s="1">
        <f t="shared" si="8"/>
        <v>300</v>
      </c>
      <c r="R26" s="1">
        <f t="shared" si="8"/>
        <v>304</v>
      </c>
      <c r="S26" s="1">
        <f t="shared" si="9"/>
        <v>432.68399999999747</v>
      </c>
      <c r="T26" s="1">
        <f t="shared" si="9"/>
        <v>441.77036399999633</v>
      </c>
      <c r="U26" s="1">
        <f t="shared" si="9"/>
        <v>451.04754164399856</v>
      </c>
      <c r="V26" s="1">
        <f t="shared" si="9"/>
        <v>460.51954001852209</v>
      </c>
      <c r="W26" s="28">
        <f t="shared" si="6"/>
        <v>0</v>
      </c>
      <c r="X26" s="28">
        <f t="shared" ref="X26:X89" si="10">Q26/H26</f>
        <v>1.4999999999999999E-2</v>
      </c>
      <c r="Y26" s="28">
        <f t="shared" ref="Y26:Y89" si="11">R26/I26</f>
        <v>1.4975369458128079E-2</v>
      </c>
      <c r="Z26" s="28">
        <f t="shared" ref="Z26:Z89" si="12">S26/J26</f>
        <v>2.0999999999999876E-2</v>
      </c>
      <c r="AA26" s="28">
        <f t="shared" ref="AA26:AA89" si="13">T26/K26</f>
        <v>2.0999999999999828E-2</v>
      </c>
      <c r="AB26" s="28">
        <f t="shared" ref="AB26:AC89" si="14">U26/L26</f>
        <v>2.0999999999999939E-2</v>
      </c>
      <c r="AC26" s="28">
        <f t="shared" si="14"/>
        <v>2.0999999999999922E-2</v>
      </c>
    </row>
    <row r="27" spans="1:29" ht="14.4" hidden="1" customHeight="1" outlineLevel="1" collapsed="1" x14ac:dyDescent="0.3">
      <c r="A27" s="6" t="s">
        <v>2</v>
      </c>
      <c r="B27" s="6" t="s">
        <v>2</v>
      </c>
      <c r="C27" s="6" t="s">
        <v>2</v>
      </c>
      <c r="D27" s="12" t="s">
        <v>47</v>
      </c>
      <c r="E27" s="12" t="s">
        <v>48</v>
      </c>
      <c r="F27" s="25">
        <v>459</v>
      </c>
      <c r="G27" s="2">
        <v>200</v>
      </c>
      <c r="H27" s="2">
        <v>0</v>
      </c>
      <c r="I27" s="2">
        <v>0</v>
      </c>
      <c r="J27" s="2">
        <v>0</v>
      </c>
      <c r="K27" s="20">
        <f>J27*Laskentatiedot!M$4</f>
        <v>0</v>
      </c>
      <c r="L27" s="20">
        <f>K27*Laskentatiedot!N$4</f>
        <v>0</v>
      </c>
      <c r="M27" s="20">
        <f>L27*Laskentatiedot!O$4</f>
        <v>0</v>
      </c>
      <c r="N27" s="20">
        <f>M27*Laskentatiedot!P$4</f>
        <v>0</v>
      </c>
      <c r="P27" s="1">
        <f t="shared" si="8"/>
        <v>-200</v>
      </c>
      <c r="Q27" s="1">
        <f t="shared" si="8"/>
        <v>0</v>
      </c>
      <c r="R27" s="1">
        <f t="shared" si="8"/>
        <v>0</v>
      </c>
      <c r="S27" s="1">
        <f t="shared" si="9"/>
        <v>0</v>
      </c>
      <c r="T27" s="1">
        <f t="shared" si="9"/>
        <v>0</v>
      </c>
      <c r="U27" s="1">
        <f t="shared" si="9"/>
        <v>0</v>
      </c>
      <c r="V27" s="1">
        <f t="shared" si="9"/>
        <v>0</v>
      </c>
      <c r="W27" s="28"/>
      <c r="X27" s="28"/>
      <c r="Y27" s="28"/>
      <c r="Z27" s="28"/>
      <c r="AA27" s="28"/>
      <c r="AB27" s="28"/>
      <c r="AC27" s="28"/>
    </row>
    <row r="28" spans="1:29" ht="14.4" hidden="1" customHeight="1" outlineLevel="1" collapsed="1" x14ac:dyDescent="0.3">
      <c r="A28" s="6" t="s">
        <v>2</v>
      </c>
      <c r="B28" s="6" t="s">
        <v>2</v>
      </c>
      <c r="C28" s="6" t="s">
        <v>2</v>
      </c>
      <c r="D28" s="6" t="s">
        <v>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W28" s="28"/>
      <c r="X28" s="28"/>
      <c r="Y28" s="28"/>
      <c r="Z28" s="28"/>
      <c r="AA28" s="28"/>
      <c r="AB28" s="28"/>
      <c r="AC28" s="28"/>
    </row>
    <row r="29" spans="1:29" collapsed="1" x14ac:dyDescent="0.3">
      <c r="A29" s="12" t="s">
        <v>2</v>
      </c>
      <c r="B29" s="170" t="s">
        <v>49</v>
      </c>
      <c r="C29" s="171"/>
      <c r="D29" s="171"/>
      <c r="E29" s="171"/>
      <c r="F29" s="25">
        <v>382188.15</v>
      </c>
      <c r="G29" s="2">
        <v>189000</v>
      </c>
      <c r="H29" s="2">
        <v>227000</v>
      </c>
      <c r="I29" s="2">
        <v>230405</v>
      </c>
      <c r="J29" s="2">
        <v>233860</v>
      </c>
      <c r="K29" s="1">
        <f>SUM(K30:K33)</f>
        <v>238771.06</v>
      </c>
      <c r="L29" s="1">
        <f t="shared" ref="L29:N29" si="15">SUM(L30:L33)</f>
        <v>243785.25225999998</v>
      </c>
      <c r="M29" s="1">
        <f t="shared" si="15"/>
        <v>248904.74255745995</v>
      </c>
      <c r="N29" s="3">
        <f t="shared" si="15"/>
        <v>254131.74215116657</v>
      </c>
      <c r="P29" s="1">
        <f t="shared" ref="P29:R33" si="16">H29-G29</f>
        <v>38000</v>
      </c>
      <c r="Q29" s="1">
        <f t="shared" si="16"/>
        <v>3405</v>
      </c>
      <c r="R29" s="1">
        <f t="shared" si="16"/>
        <v>3455</v>
      </c>
      <c r="S29" s="1">
        <f t="shared" si="9"/>
        <v>4911.0599999999977</v>
      </c>
      <c r="T29" s="1">
        <f t="shared" si="9"/>
        <v>5014.1922599999816</v>
      </c>
      <c r="U29" s="1">
        <f t="shared" si="9"/>
        <v>5119.4902974599681</v>
      </c>
      <c r="V29" s="1">
        <f t="shared" si="9"/>
        <v>5226.9995937066269</v>
      </c>
      <c r="W29" s="28">
        <f t="shared" si="6"/>
        <v>0.20105820105820105</v>
      </c>
      <c r="X29" s="28">
        <f t="shared" si="10"/>
        <v>1.4999999999999999E-2</v>
      </c>
      <c r="Y29" s="28">
        <f t="shared" si="11"/>
        <v>1.4995334302641002E-2</v>
      </c>
      <c r="Z29" s="28">
        <f t="shared" si="12"/>
        <v>2.0999999999999991E-2</v>
      </c>
      <c r="AA29" s="28">
        <f t="shared" si="13"/>
        <v>2.0999999999999922E-2</v>
      </c>
      <c r="AB29" s="28">
        <f t="shared" si="14"/>
        <v>2.0999999999999869E-2</v>
      </c>
      <c r="AC29" s="28">
        <f t="shared" si="14"/>
        <v>2.0999999999999873E-2</v>
      </c>
    </row>
    <row r="30" spans="1:29" ht="14.4" hidden="1" customHeight="1" outlineLevel="1" collapsed="1" x14ac:dyDescent="0.3">
      <c r="A30" s="6" t="s">
        <v>2</v>
      </c>
      <c r="B30" s="6" t="s">
        <v>2</v>
      </c>
      <c r="C30" s="6" t="s">
        <v>2</v>
      </c>
      <c r="D30" s="12" t="s">
        <v>50</v>
      </c>
      <c r="E30" s="12" t="s">
        <v>51</v>
      </c>
      <c r="F30" s="25">
        <v>183630.95</v>
      </c>
      <c r="G30" s="2">
        <v>120000</v>
      </c>
      <c r="H30" s="2">
        <v>170000</v>
      </c>
      <c r="I30" s="2">
        <v>172550</v>
      </c>
      <c r="J30" s="2">
        <v>175138</v>
      </c>
      <c r="K30" s="1">
        <f>J30*Laskentatiedot!M$4</f>
        <v>178815.89799999999</v>
      </c>
      <c r="L30" s="20">
        <f>K30*Laskentatiedot!N$4</f>
        <v>182571.03185799997</v>
      </c>
      <c r="M30" s="20">
        <f>L30*Laskentatiedot!O$4</f>
        <v>186405.02352701797</v>
      </c>
      <c r="N30" s="20">
        <f>M30*Laskentatiedot!P$4</f>
        <v>190319.52902108533</v>
      </c>
      <c r="P30" s="1">
        <f t="shared" si="16"/>
        <v>50000</v>
      </c>
      <c r="Q30" s="1">
        <f t="shared" si="16"/>
        <v>2550</v>
      </c>
      <c r="R30" s="1">
        <f t="shared" si="16"/>
        <v>2588</v>
      </c>
      <c r="S30" s="1">
        <f t="shared" si="9"/>
        <v>3677.8979999999865</v>
      </c>
      <c r="T30" s="1">
        <f t="shared" si="9"/>
        <v>3755.1338579999865</v>
      </c>
      <c r="U30" s="1">
        <f t="shared" si="9"/>
        <v>3833.9916690179962</v>
      </c>
      <c r="V30" s="1">
        <f t="shared" si="9"/>
        <v>3914.5054940673581</v>
      </c>
      <c r="W30" s="28">
        <f t="shared" si="6"/>
        <v>0.41666666666666669</v>
      </c>
      <c r="X30" s="28">
        <f t="shared" si="10"/>
        <v>1.4999999999999999E-2</v>
      </c>
      <c r="Y30" s="28">
        <f t="shared" si="11"/>
        <v>1.499855114459577E-2</v>
      </c>
      <c r="Z30" s="28">
        <f t="shared" si="12"/>
        <v>2.0999999999999922E-2</v>
      </c>
      <c r="AA30" s="28">
        <f t="shared" si="13"/>
        <v>2.0999999999999925E-2</v>
      </c>
      <c r="AB30" s="28">
        <f t="shared" si="14"/>
        <v>2.099999999999998E-2</v>
      </c>
      <c r="AC30" s="28">
        <f t="shared" si="14"/>
        <v>2.0999999999999897E-2</v>
      </c>
    </row>
    <row r="31" spans="1:29" ht="14.4" hidden="1" customHeight="1" outlineLevel="1" collapsed="1" x14ac:dyDescent="0.3">
      <c r="A31" s="6" t="s">
        <v>2</v>
      </c>
      <c r="B31" s="6" t="s">
        <v>2</v>
      </c>
      <c r="C31" s="6" t="s">
        <v>2</v>
      </c>
      <c r="D31" s="12" t="s">
        <v>52</v>
      </c>
      <c r="E31" s="12" t="s">
        <v>53</v>
      </c>
      <c r="F31" s="25">
        <v>1425.25</v>
      </c>
      <c r="G31" s="2">
        <v>0</v>
      </c>
      <c r="H31" s="2">
        <v>1000</v>
      </c>
      <c r="I31" s="2">
        <v>1015</v>
      </c>
      <c r="J31" s="2">
        <v>1030</v>
      </c>
      <c r="K31" s="20">
        <f>J31*Laskentatiedot!M$4</f>
        <v>1051.6299999999999</v>
      </c>
      <c r="L31" s="20">
        <f>K31*Laskentatiedot!N$4</f>
        <v>1073.7142299999998</v>
      </c>
      <c r="M31" s="20">
        <f>L31*Laskentatiedot!O$4</f>
        <v>1096.2622288299997</v>
      </c>
      <c r="N31" s="20">
        <f>M31*Laskentatiedot!P$4</f>
        <v>1119.2837356354296</v>
      </c>
      <c r="P31" s="1">
        <f t="shared" si="16"/>
        <v>1000</v>
      </c>
      <c r="Q31" s="1">
        <f t="shared" si="16"/>
        <v>15</v>
      </c>
      <c r="R31" s="1">
        <f t="shared" si="16"/>
        <v>15</v>
      </c>
      <c r="S31" s="1">
        <f t="shared" si="9"/>
        <v>21.629999999999882</v>
      </c>
      <c r="T31" s="1">
        <f t="shared" si="9"/>
        <v>22.084229999999934</v>
      </c>
      <c r="U31" s="1">
        <f t="shared" si="9"/>
        <v>22.547998829999869</v>
      </c>
      <c r="V31" s="1">
        <f t="shared" si="9"/>
        <v>23.021506805429908</v>
      </c>
      <c r="W31" s="28" t="e">
        <f t="shared" si="6"/>
        <v>#DIV/0!</v>
      </c>
      <c r="X31" s="28">
        <f t="shared" si="10"/>
        <v>1.4999999999999999E-2</v>
      </c>
      <c r="Y31" s="28">
        <f t="shared" si="11"/>
        <v>1.4778325123152709E-2</v>
      </c>
      <c r="Z31" s="28">
        <f t="shared" si="12"/>
        <v>2.0999999999999887E-2</v>
      </c>
      <c r="AA31" s="28">
        <f t="shared" si="13"/>
        <v>2.0999999999999939E-2</v>
      </c>
      <c r="AB31" s="28">
        <f t="shared" si="14"/>
        <v>2.0999999999999883E-2</v>
      </c>
      <c r="AC31" s="28">
        <f t="shared" si="14"/>
        <v>2.0999999999999922E-2</v>
      </c>
    </row>
    <row r="32" spans="1:29" ht="14.4" hidden="1" customHeight="1" outlineLevel="1" collapsed="1" x14ac:dyDescent="0.3">
      <c r="A32" s="6" t="s">
        <v>2</v>
      </c>
      <c r="B32" s="6" t="s">
        <v>2</v>
      </c>
      <c r="C32" s="6" t="s">
        <v>2</v>
      </c>
      <c r="D32" s="12" t="s">
        <v>54</v>
      </c>
      <c r="E32" s="12" t="s">
        <v>55</v>
      </c>
      <c r="F32" s="25">
        <v>39461.99</v>
      </c>
      <c r="G32" s="2">
        <v>0</v>
      </c>
      <c r="H32" s="2">
        <v>0</v>
      </c>
      <c r="I32" s="2">
        <v>0</v>
      </c>
      <c r="J32" s="2">
        <v>0</v>
      </c>
      <c r="K32" s="20">
        <f>J32*Laskentatiedot!M$4</f>
        <v>0</v>
      </c>
      <c r="L32" s="20">
        <f>K32*Laskentatiedot!N$4</f>
        <v>0</v>
      </c>
      <c r="M32" s="20">
        <f>L32*Laskentatiedot!O$4</f>
        <v>0</v>
      </c>
      <c r="N32" s="20">
        <f>M32*Laskentatiedot!P$4</f>
        <v>0</v>
      </c>
      <c r="P32" s="1">
        <f t="shared" si="16"/>
        <v>0</v>
      </c>
      <c r="Q32" s="1">
        <f t="shared" si="16"/>
        <v>0</v>
      </c>
      <c r="R32" s="1">
        <f t="shared" si="16"/>
        <v>0</v>
      </c>
      <c r="S32" s="1">
        <f t="shared" si="9"/>
        <v>0</v>
      </c>
      <c r="T32" s="1">
        <f t="shared" si="9"/>
        <v>0</v>
      </c>
      <c r="U32" s="1">
        <f t="shared" si="9"/>
        <v>0</v>
      </c>
      <c r="V32" s="1">
        <f t="shared" si="9"/>
        <v>0</v>
      </c>
      <c r="W32" s="28"/>
      <c r="X32" s="28"/>
      <c r="Y32" s="28"/>
      <c r="Z32" s="28"/>
      <c r="AA32" s="28"/>
      <c r="AB32" s="28"/>
      <c r="AC32" s="28"/>
    </row>
    <row r="33" spans="1:29" ht="14.4" hidden="1" customHeight="1" outlineLevel="1" collapsed="1" x14ac:dyDescent="0.3">
      <c r="A33" s="6" t="s">
        <v>2</v>
      </c>
      <c r="B33" s="6" t="s">
        <v>2</v>
      </c>
      <c r="C33" s="6" t="s">
        <v>2</v>
      </c>
      <c r="D33" s="12" t="s">
        <v>56</v>
      </c>
      <c r="E33" s="12" t="s">
        <v>57</v>
      </c>
      <c r="F33" s="25">
        <v>157669.96</v>
      </c>
      <c r="G33" s="2">
        <v>69000</v>
      </c>
      <c r="H33" s="2">
        <v>56000</v>
      </c>
      <c r="I33" s="2">
        <v>56840</v>
      </c>
      <c r="J33" s="2">
        <v>57692</v>
      </c>
      <c r="K33" s="20">
        <f>J33*Laskentatiedot!M$4</f>
        <v>58903.531999999992</v>
      </c>
      <c r="L33" s="20">
        <f>K33*Laskentatiedot!N$4</f>
        <v>60140.506171999987</v>
      </c>
      <c r="M33" s="20">
        <f>L33*Laskentatiedot!O$4</f>
        <v>61403.456801611981</v>
      </c>
      <c r="N33" s="20">
        <f>M33*Laskentatiedot!P$4</f>
        <v>62692.929394445826</v>
      </c>
      <c r="P33" s="1">
        <f t="shared" si="16"/>
        <v>-13000</v>
      </c>
      <c r="Q33" s="1">
        <f t="shared" si="16"/>
        <v>840</v>
      </c>
      <c r="R33" s="1">
        <f t="shared" si="16"/>
        <v>852</v>
      </c>
      <c r="S33" s="1">
        <f t="shared" si="9"/>
        <v>1211.531999999992</v>
      </c>
      <c r="T33" s="1">
        <f t="shared" si="9"/>
        <v>1236.9741719999947</v>
      </c>
      <c r="U33" s="1">
        <f t="shared" si="9"/>
        <v>1262.9506296119944</v>
      </c>
      <c r="V33" s="1">
        <f t="shared" si="9"/>
        <v>1289.4725928338448</v>
      </c>
      <c r="W33" s="28">
        <f t="shared" si="6"/>
        <v>-0.18840579710144928</v>
      </c>
      <c r="X33" s="28">
        <f t="shared" si="10"/>
        <v>1.4999999999999999E-2</v>
      </c>
      <c r="Y33" s="28">
        <f t="shared" si="11"/>
        <v>1.4989444053483462E-2</v>
      </c>
      <c r="Z33" s="28">
        <f t="shared" si="12"/>
        <v>2.0999999999999859E-2</v>
      </c>
      <c r="AA33" s="28">
        <f t="shared" si="13"/>
        <v>2.0999999999999915E-2</v>
      </c>
      <c r="AB33" s="28">
        <f t="shared" si="14"/>
        <v>2.0999999999999911E-2</v>
      </c>
      <c r="AC33" s="28">
        <f t="shared" si="14"/>
        <v>2.099999999999989E-2</v>
      </c>
    </row>
    <row r="34" spans="1:29" ht="14.4" hidden="1" customHeight="1" outlineLevel="1" collapsed="1" x14ac:dyDescent="0.3">
      <c r="A34" s="6" t="s">
        <v>2</v>
      </c>
      <c r="B34" s="6" t="s">
        <v>2</v>
      </c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 t="s">
        <v>2</v>
      </c>
      <c r="I34" s="6" t="s">
        <v>2</v>
      </c>
      <c r="J34" s="6" t="s">
        <v>2</v>
      </c>
      <c r="W34" s="28"/>
      <c r="X34" s="28"/>
      <c r="Y34" s="28"/>
      <c r="Z34" s="28"/>
      <c r="AA34" s="28"/>
      <c r="AB34" s="28"/>
      <c r="AC34" s="28"/>
    </row>
    <row r="35" spans="1:29" collapsed="1" x14ac:dyDescent="0.3">
      <c r="A35" s="12" t="s">
        <v>2</v>
      </c>
      <c r="B35" s="170" t="s">
        <v>58</v>
      </c>
      <c r="C35" s="171"/>
      <c r="D35" s="171"/>
      <c r="E35" s="171"/>
      <c r="F35" s="25">
        <v>2827813.53</v>
      </c>
      <c r="G35" s="2">
        <v>2655698</v>
      </c>
      <c r="H35" s="2">
        <v>2691850</v>
      </c>
      <c r="I35" s="2">
        <v>2732226</v>
      </c>
      <c r="J35" s="2">
        <v>2773209</v>
      </c>
      <c r="K35" s="1">
        <f>SUM(K36:K43)</f>
        <v>2831446.3889999995</v>
      </c>
      <c r="L35" s="1">
        <f t="shared" ref="L35:N35" si="17">SUM(L36:L43)</f>
        <v>2890906.7631689995</v>
      </c>
      <c r="M35" s="1">
        <f t="shared" si="17"/>
        <v>2951615.8051955486</v>
      </c>
      <c r="N35" s="3">
        <f t="shared" si="17"/>
        <v>3013599.7371046538</v>
      </c>
      <c r="P35" s="1">
        <f t="shared" ref="P35:P43" si="18">H35-G35</f>
        <v>36152</v>
      </c>
      <c r="Q35" s="1">
        <f t="shared" ref="Q35:Q43" si="19">I35-H35</f>
        <v>40376</v>
      </c>
      <c r="R35" s="1">
        <f t="shared" ref="R35:R43" si="20">J35-I35</f>
        <v>40983</v>
      </c>
      <c r="S35" s="1">
        <f t="shared" si="9"/>
        <v>58237.388999999501</v>
      </c>
      <c r="T35" s="1">
        <f t="shared" si="9"/>
        <v>59460.374168999959</v>
      </c>
      <c r="U35" s="1">
        <f t="shared" si="9"/>
        <v>60709.042026549112</v>
      </c>
      <c r="V35" s="1">
        <f t="shared" si="9"/>
        <v>61983.931909105275</v>
      </c>
      <c r="W35" s="28">
        <f t="shared" si="6"/>
        <v>1.3612993646114882E-2</v>
      </c>
      <c r="X35" s="28">
        <f t="shared" si="10"/>
        <v>1.4999349889481211E-2</v>
      </c>
      <c r="Y35" s="28">
        <f t="shared" si="11"/>
        <v>1.4999857259245759E-2</v>
      </c>
      <c r="Z35" s="28">
        <f t="shared" si="12"/>
        <v>2.0999999999999821E-2</v>
      </c>
      <c r="AA35" s="28">
        <f t="shared" si="13"/>
        <v>2.0999999999999987E-2</v>
      </c>
      <c r="AB35" s="28">
        <f t="shared" si="14"/>
        <v>2.1000000000000043E-2</v>
      </c>
      <c r="AC35" s="28">
        <f t="shared" si="14"/>
        <v>2.0999999999999578E-2</v>
      </c>
    </row>
    <row r="36" spans="1:29" ht="14.4" hidden="1" customHeight="1" outlineLevel="1" collapsed="1" x14ac:dyDescent="0.3">
      <c r="A36" s="6" t="s">
        <v>2</v>
      </c>
      <c r="B36" s="6" t="s">
        <v>2</v>
      </c>
      <c r="C36" s="6" t="s">
        <v>2</v>
      </c>
      <c r="D36" s="12" t="s">
        <v>59</v>
      </c>
      <c r="E36" s="12" t="s">
        <v>60</v>
      </c>
      <c r="F36" s="25">
        <v>433929.35</v>
      </c>
      <c r="G36" s="2">
        <v>400580</v>
      </c>
      <c r="H36" s="2">
        <v>398200</v>
      </c>
      <c r="I36" s="2">
        <v>404173</v>
      </c>
      <c r="J36" s="2">
        <v>410236</v>
      </c>
      <c r="K36" s="1">
        <f>J36*Laskentatiedot!M$4</f>
        <v>418850.95599999995</v>
      </c>
      <c r="L36" s="20">
        <f>K36*Laskentatiedot!N$4</f>
        <v>427646.82607599988</v>
      </c>
      <c r="M36" s="20">
        <f>L36*Laskentatiedot!O$4</f>
        <v>436627.40942359582</v>
      </c>
      <c r="N36" s="20">
        <f>M36*Laskentatiedot!P$4</f>
        <v>445796.58502149128</v>
      </c>
      <c r="P36" s="1">
        <f t="shared" si="18"/>
        <v>-2380</v>
      </c>
      <c r="Q36" s="1">
        <f t="shared" si="19"/>
        <v>5973</v>
      </c>
      <c r="R36" s="1">
        <f t="shared" si="20"/>
        <v>6063</v>
      </c>
      <c r="S36" s="1">
        <f t="shared" ref="S36:V50" si="21">K36-J36</f>
        <v>8614.9559999999474</v>
      </c>
      <c r="T36" s="1">
        <f t="shared" si="21"/>
        <v>8795.8700759999338</v>
      </c>
      <c r="U36" s="1">
        <f t="shared" si="21"/>
        <v>8980.5833475959371</v>
      </c>
      <c r="V36" s="1">
        <f t="shared" si="21"/>
        <v>9169.1755978954607</v>
      </c>
      <c r="W36" s="28">
        <f t="shared" si="6"/>
        <v>-5.9413849917619452E-3</v>
      </c>
      <c r="X36" s="28">
        <f t="shared" si="10"/>
        <v>1.4999999999999999E-2</v>
      </c>
      <c r="Y36" s="28">
        <f t="shared" si="11"/>
        <v>1.5001002046153504E-2</v>
      </c>
      <c r="Z36" s="28">
        <f t="shared" si="12"/>
        <v>2.0999999999999873E-2</v>
      </c>
      <c r="AA36" s="28">
        <f t="shared" si="13"/>
        <v>2.0999999999999845E-2</v>
      </c>
      <c r="AB36" s="28">
        <f t="shared" si="14"/>
        <v>2.0999999999999859E-2</v>
      </c>
      <c r="AC36" s="28">
        <f t="shared" si="14"/>
        <v>2.0999999999999883E-2</v>
      </c>
    </row>
    <row r="37" spans="1:29" ht="14.4" hidden="1" customHeight="1" outlineLevel="1" collapsed="1" x14ac:dyDescent="0.3">
      <c r="A37" s="6" t="s">
        <v>2</v>
      </c>
      <c r="B37" s="6" t="s">
        <v>2</v>
      </c>
      <c r="C37" s="6" t="s">
        <v>2</v>
      </c>
      <c r="D37" s="12" t="s">
        <v>61</v>
      </c>
      <c r="E37" s="12" t="s">
        <v>62</v>
      </c>
      <c r="F37" s="25">
        <v>1827912.11</v>
      </c>
      <c r="G37" s="2">
        <v>1849262</v>
      </c>
      <c r="H37" s="2">
        <v>1858290</v>
      </c>
      <c r="I37" s="2">
        <v>1886163</v>
      </c>
      <c r="J37" s="2">
        <v>1914456</v>
      </c>
      <c r="K37" s="20">
        <f>J37*Laskentatiedot!M$4</f>
        <v>1954659.5759999999</v>
      </c>
      <c r="L37" s="20">
        <f>K37*Laskentatiedot!N$4</f>
        <v>1995707.4270959997</v>
      </c>
      <c r="M37" s="20">
        <f>L37*Laskentatiedot!O$4</f>
        <v>2037617.2830650155</v>
      </c>
      <c r="N37" s="20">
        <f>M37*Laskentatiedot!P$4</f>
        <v>2080407.2460093806</v>
      </c>
      <c r="P37" s="1">
        <f t="shared" si="18"/>
        <v>9028</v>
      </c>
      <c r="Q37" s="1">
        <f t="shared" si="19"/>
        <v>27873</v>
      </c>
      <c r="R37" s="1">
        <f t="shared" si="20"/>
        <v>28293</v>
      </c>
      <c r="S37" s="1">
        <f t="shared" si="21"/>
        <v>40203.575999999885</v>
      </c>
      <c r="T37" s="1">
        <f t="shared" si="21"/>
        <v>41047.851095999824</v>
      </c>
      <c r="U37" s="1">
        <f t="shared" si="21"/>
        <v>41909.855969015742</v>
      </c>
      <c r="V37" s="1">
        <f t="shared" si="21"/>
        <v>42789.962944365107</v>
      </c>
      <c r="W37" s="28">
        <f t="shared" si="6"/>
        <v>4.8819475012194056E-3</v>
      </c>
      <c r="X37" s="28">
        <f t="shared" si="10"/>
        <v>1.4999273525660687E-2</v>
      </c>
      <c r="Y37" s="28">
        <f t="shared" si="11"/>
        <v>1.5000294248164131E-2</v>
      </c>
      <c r="Z37" s="28">
        <f t="shared" si="12"/>
        <v>2.0999999999999939E-2</v>
      </c>
      <c r="AA37" s="28">
        <f t="shared" si="13"/>
        <v>2.0999999999999911E-2</v>
      </c>
      <c r="AB37" s="28">
        <f t="shared" si="14"/>
        <v>2.0999999999999873E-2</v>
      </c>
      <c r="AC37" s="28">
        <f t="shared" si="14"/>
        <v>2.0999999999999894E-2</v>
      </c>
    </row>
    <row r="38" spans="1:29" ht="14.4" hidden="1" customHeight="1" outlineLevel="1" collapsed="1" x14ac:dyDescent="0.3">
      <c r="A38" s="6" t="s">
        <v>2</v>
      </c>
      <c r="B38" s="6" t="s">
        <v>2</v>
      </c>
      <c r="C38" s="6" t="s">
        <v>2</v>
      </c>
      <c r="D38" s="12" t="s">
        <v>63</v>
      </c>
      <c r="E38" s="12" t="s">
        <v>64</v>
      </c>
      <c r="F38" s="25">
        <v>361591.14</v>
      </c>
      <c r="G38" s="2">
        <v>341356</v>
      </c>
      <c r="H38" s="2">
        <v>345400</v>
      </c>
      <c r="I38" s="2">
        <v>350581</v>
      </c>
      <c r="J38" s="2">
        <v>355839</v>
      </c>
      <c r="K38" s="20">
        <f>J38*Laskentatiedot!M$4</f>
        <v>363311.61899999995</v>
      </c>
      <c r="L38" s="20">
        <f>K38*Laskentatiedot!N$4</f>
        <v>370941.16299899993</v>
      </c>
      <c r="M38" s="20">
        <f>L38*Laskentatiedot!O$4</f>
        <v>378730.92742197891</v>
      </c>
      <c r="N38" s="20">
        <f>M38*Laskentatiedot!P$4</f>
        <v>386684.27689784043</v>
      </c>
      <c r="P38" s="1">
        <f t="shared" si="18"/>
        <v>4044</v>
      </c>
      <c r="Q38" s="1">
        <f t="shared" si="19"/>
        <v>5181</v>
      </c>
      <c r="R38" s="1">
        <f t="shared" si="20"/>
        <v>5258</v>
      </c>
      <c r="S38" s="1">
        <f t="shared" si="21"/>
        <v>7472.6189999999478</v>
      </c>
      <c r="T38" s="1">
        <f t="shared" si="21"/>
        <v>7629.5439989999868</v>
      </c>
      <c r="U38" s="1">
        <f t="shared" si="21"/>
        <v>7789.764422978973</v>
      </c>
      <c r="V38" s="1">
        <f t="shared" si="21"/>
        <v>7953.349475861527</v>
      </c>
      <c r="W38" s="28">
        <f t="shared" si="6"/>
        <v>1.1846869543819355E-2</v>
      </c>
      <c r="X38" s="28">
        <f t="shared" si="10"/>
        <v>1.4999999999999999E-2</v>
      </c>
      <c r="Y38" s="28">
        <f t="shared" si="11"/>
        <v>1.4997960528380032E-2</v>
      </c>
      <c r="Z38" s="28">
        <f t="shared" si="12"/>
        <v>2.0999999999999852E-2</v>
      </c>
      <c r="AA38" s="28">
        <f t="shared" si="13"/>
        <v>2.0999999999999967E-2</v>
      </c>
      <c r="AB38" s="28">
        <f t="shared" si="14"/>
        <v>2.0999999999999932E-2</v>
      </c>
      <c r="AC38" s="28">
        <f t="shared" si="14"/>
        <v>2.0999999999999922E-2</v>
      </c>
    </row>
    <row r="39" spans="1:29" ht="14.4" hidden="1" customHeight="1" outlineLevel="1" collapsed="1" x14ac:dyDescent="0.3">
      <c r="A39" s="6" t="s">
        <v>2</v>
      </c>
      <c r="B39" s="6" t="s">
        <v>2</v>
      </c>
      <c r="C39" s="6" t="s">
        <v>2</v>
      </c>
      <c r="D39" s="12" t="s">
        <v>65</v>
      </c>
      <c r="E39" s="12" t="s">
        <v>66</v>
      </c>
      <c r="F39" s="25">
        <v>926.3</v>
      </c>
      <c r="G39" s="2">
        <v>0</v>
      </c>
      <c r="H39" s="2">
        <v>0</v>
      </c>
      <c r="I39" s="2">
        <v>0</v>
      </c>
      <c r="J39" s="2">
        <v>0</v>
      </c>
      <c r="K39" s="20">
        <f>J39*Laskentatiedot!M$4</f>
        <v>0</v>
      </c>
      <c r="L39" s="20">
        <f>K39*Laskentatiedot!N$4</f>
        <v>0</v>
      </c>
      <c r="M39" s="20">
        <f>L39*Laskentatiedot!O$4</f>
        <v>0</v>
      </c>
      <c r="N39" s="20">
        <f>M39*Laskentatiedot!P$4</f>
        <v>0</v>
      </c>
      <c r="P39" s="1">
        <f t="shared" si="18"/>
        <v>0</v>
      </c>
      <c r="Q39" s="1">
        <f t="shared" si="19"/>
        <v>0</v>
      </c>
      <c r="R39" s="1">
        <f t="shared" si="20"/>
        <v>0</v>
      </c>
      <c r="S39" s="1">
        <f t="shared" si="21"/>
        <v>0</v>
      </c>
      <c r="T39" s="1">
        <f t="shared" si="21"/>
        <v>0</v>
      </c>
      <c r="U39" s="1">
        <f t="shared" si="21"/>
        <v>0</v>
      </c>
      <c r="V39" s="1">
        <f t="shared" si="21"/>
        <v>0</v>
      </c>
      <c r="W39" s="28"/>
      <c r="X39" s="28"/>
      <c r="Y39" s="28"/>
      <c r="Z39" s="28"/>
      <c r="AA39" s="28"/>
      <c r="AB39" s="28"/>
      <c r="AC39" s="28"/>
    </row>
    <row r="40" spans="1:29" ht="14.4" hidden="1" customHeight="1" outlineLevel="1" collapsed="1" x14ac:dyDescent="0.3">
      <c r="A40" s="6" t="s">
        <v>2</v>
      </c>
      <c r="B40" s="6" t="s">
        <v>2</v>
      </c>
      <c r="C40" s="6" t="s">
        <v>2</v>
      </c>
      <c r="D40" s="12" t="s">
        <v>67</v>
      </c>
      <c r="E40" s="12" t="s">
        <v>68</v>
      </c>
      <c r="F40" s="25">
        <v>49475.35</v>
      </c>
      <c r="G40" s="2">
        <v>50000</v>
      </c>
      <c r="H40" s="2">
        <v>74560</v>
      </c>
      <c r="I40" s="2">
        <v>75678</v>
      </c>
      <c r="J40" s="2">
        <v>76813</v>
      </c>
      <c r="K40" s="20">
        <f>J40*Laskentatiedot!M$4</f>
        <v>78426.072999999989</v>
      </c>
      <c r="L40" s="20">
        <f>K40*Laskentatiedot!N$4</f>
        <v>80073.020532999988</v>
      </c>
      <c r="M40" s="20">
        <f>L40*Laskentatiedot!O$4</f>
        <v>81754.553964192979</v>
      </c>
      <c r="N40" s="20">
        <f>M40*Laskentatiedot!P$4</f>
        <v>83471.399597441021</v>
      </c>
      <c r="P40" s="1">
        <f t="shared" si="18"/>
        <v>24560</v>
      </c>
      <c r="Q40" s="1">
        <f t="shared" si="19"/>
        <v>1118</v>
      </c>
      <c r="R40" s="1">
        <f t="shared" si="20"/>
        <v>1135</v>
      </c>
      <c r="S40" s="1">
        <f t="shared" si="21"/>
        <v>1613.0729999999894</v>
      </c>
      <c r="T40" s="1">
        <f t="shared" si="21"/>
        <v>1646.9475329999987</v>
      </c>
      <c r="U40" s="1">
        <f t="shared" si="21"/>
        <v>1681.533431192991</v>
      </c>
      <c r="V40" s="1">
        <f t="shared" si="21"/>
        <v>1716.8456332480418</v>
      </c>
      <c r="W40" s="28">
        <f t="shared" si="6"/>
        <v>0.49120000000000003</v>
      </c>
      <c r="X40" s="28">
        <f t="shared" si="10"/>
        <v>1.4994635193133047E-2</v>
      </c>
      <c r="Y40" s="28">
        <f t="shared" si="11"/>
        <v>1.49977536404239E-2</v>
      </c>
      <c r="Z40" s="28">
        <f t="shared" si="12"/>
        <v>2.0999999999999863E-2</v>
      </c>
      <c r="AA40" s="28">
        <f t="shared" si="13"/>
        <v>2.0999999999999987E-2</v>
      </c>
      <c r="AB40" s="28">
        <f t="shared" si="14"/>
        <v>2.099999999999989E-2</v>
      </c>
      <c r="AC40" s="28">
        <f t="shared" si="14"/>
        <v>2.0999999999999869E-2</v>
      </c>
    </row>
    <row r="41" spans="1:29" ht="14.4" hidden="1" customHeight="1" outlineLevel="1" collapsed="1" x14ac:dyDescent="0.3">
      <c r="A41" s="6" t="s">
        <v>2</v>
      </c>
      <c r="B41" s="6" t="s">
        <v>2</v>
      </c>
      <c r="C41" s="6" t="s">
        <v>2</v>
      </c>
      <c r="D41" s="12" t="s">
        <v>69</v>
      </c>
      <c r="E41" s="12" t="s">
        <v>70</v>
      </c>
      <c r="F41" s="25">
        <v>24415.46</v>
      </c>
      <c r="G41" s="2">
        <v>0</v>
      </c>
      <c r="H41" s="2">
        <v>0</v>
      </c>
      <c r="I41" s="2">
        <v>0</v>
      </c>
      <c r="J41" s="2">
        <v>0</v>
      </c>
      <c r="K41" s="20">
        <f>J41*Laskentatiedot!M$4</f>
        <v>0</v>
      </c>
      <c r="L41" s="20">
        <f>K41*Laskentatiedot!N$4</f>
        <v>0</v>
      </c>
      <c r="M41" s="20">
        <f>L41*Laskentatiedot!O$4</f>
        <v>0</v>
      </c>
      <c r="N41" s="20">
        <f>M41*Laskentatiedot!P$4</f>
        <v>0</v>
      </c>
      <c r="P41" s="1">
        <f t="shared" si="18"/>
        <v>0</v>
      </c>
      <c r="Q41" s="1">
        <f t="shared" si="19"/>
        <v>0</v>
      </c>
      <c r="R41" s="1">
        <f t="shared" si="20"/>
        <v>0</v>
      </c>
      <c r="S41" s="1">
        <f t="shared" si="21"/>
        <v>0</v>
      </c>
      <c r="T41" s="1">
        <f t="shared" si="21"/>
        <v>0</v>
      </c>
      <c r="U41" s="1">
        <f t="shared" si="21"/>
        <v>0</v>
      </c>
      <c r="V41" s="1">
        <f t="shared" si="21"/>
        <v>0</v>
      </c>
      <c r="W41" s="28"/>
      <c r="X41" s="28"/>
      <c r="Y41" s="28"/>
      <c r="Z41" s="28"/>
      <c r="AA41" s="28"/>
      <c r="AB41" s="28"/>
      <c r="AC41" s="28"/>
    </row>
    <row r="42" spans="1:29" ht="14.4" hidden="1" customHeight="1" outlineLevel="1" collapsed="1" x14ac:dyDescent="0.3">
      <c r="A42" s="6" t="s">
        <v>2</v>
      </c>
      <c r="B42" s="6" t="s">
        <v>2</v>
      </c>
      <c r="C42" s="6" t="s">
        <v>2</v>
      </c>
      <c r="D42" s="12" t="s">
        <v>71</v>
      </c>
      <c r="E42" s="12" t="s">
        <v>72</v>
      </c>
      <c r="F42" s="25">
        <v>4452</v>
      </c>
      <c r="G42" s="2">
        <v>5500</v>
      </c>
      <c r="H42" s="2">
        <v>5000</v>
      </c>
      <c r="I42" s="2">
        <v>5075</v>
      </c>
      <c r="J42" s="2">
        <v>5151</v>
      </c>
      <c r="K42" s="20">
        <f>J42*Laskentatiedot!M$4</f>
        <v>5259.1709999999994</v>
      </c>
      <c r="L42" s="20">
        <f>K42*Laskentatiedot!N$4</f>
        <v>5369.6135909999985</v>
      </c>
      <c r="M42" s="20">
        <f>L42*Laskentatiedot!O$4</f>
        <v>5482.3754764109981</v>
      </c>
      <c r="N42" s="20">
        <f>M42*Laskentatiedot!P$4</f>
        <v>5597.5053614156286</v>
      </c>
      <c r="P42" s="1">
        <f t="shared" si="18"/>
        <v>-500</v>
      </c>
      <c r="Q42" s="1">
        <f t="shared" si="19"/>
        <v>75</v>
      </c>
      <c r="R42" s="1">
        <f t="shared" si="20"/>
        <v>76</v>
      </c>
      <c r="S42" s="1">
        <f t="shared" si="21"/>
        <v>108.17099999999937</v>
      </c>
      <c r="T42" s="1">
        <f t="shared" si="21"/>
        <v>110.44259099999908</v>
      </c>
      <c r="U42" s="1">
        <f t="shared" si="21"/>
        <v>112.76188541099964</v>
      </c>
      <c r="V42" s="1">
        <f t="shared" si="21"/>
        <v>115.12988500463052</v>
      </c>
      <c r="W42" s="28">
        <f t="shared" si="6"/>
        <v>-9.0909090909090912E-2</v>
      </c>
      <c r="X42" s="28">
        <f t="shared" si="10"/>
        <v>1.4999999999999999E-2</v>
      </c>
      <c r="Y42" s="28">
        <f t="shared" si="11"/>
        <v>1.4975369458128079E-2</v>
      </c>
      <c r="Z42" s="28">
        <f t="shared" si="12"/>
        <v>2.0999999999999876E-2</v>
      </c>
      <c r="AA42" s="28">
        <f t="shared" si="13"/>
        <v>2.0999999999999828E-2</v>
      </c>
      <c r="AB42" s="28">
        <f t="shared" si="14"/>
        <v>2.0999999999999939E-2</v>
      </c>
      <c r="AC42" s="28">
        <f t="shared" si="14"/>
        <v>2.0999999999999922E-2</v>
      </c>
    </row>
    <row r="43" spans="1:29" ht="14.4" hidden="1" customHeight="1" outlineLevel="1" collapsed="1" x14ac:dyDescent="0.3">
      <c r="A43" s="6" t="s">
        <v>2</v>
      </c>
      <c r="B43" s="6" t="s">
        <v>2</v>
      </c>
      <c r="C43" s="6" t="s">
        <v>2</v>
      </c>
      <c r="D43" s="12" t="s">
        <v>73</v>
      </c>
      <c r="E43" s="12" t="s">
        <v>74</v>
      </c>
      <c r="F43" s="25">
        <v>125111.82</v>
      </c>
      <c r="G43" s="2">
        <v>9000</v>
      </c>
      <c r="H43" s="2">
        <v>10400</v>
      </c>
      <c r="I43" s="2">
        <v>10556</v>
      </c>
      <c r="J43" s="2">
        <v>10714</v>
      </c>
      <c r="K43" s="20">
        <f>J43*Laskentatiedot!M$4</f>
        <v>10938.993999999999</v>
      </c>
      <c r="L43" s="20">
        <f>K43*Laskentatiedot!N$4</f>
        <v>11168.712873999997</v>
      </c>
      <c r="M43" s="20">
        <f>L43*Laskentatiedot!O$4</f>
        <v>11403.255844353997</v>
      </c>
      <c r="N43" s="20">
        <f>M43*Laskentatiedot!P$4</f>
        <v>11642.72421708543</v>
      </c>
      <c r="P43" s="1">
        <f t="shared" si="18"/>
        <v>1400</v>
      </c>
      <c r="Q43" s="1">
        <f t="shared" si="19"/>
        <v>156</v>
      </c>
      <c r="R43" s="1">
        <f t="shared" si="20"/>
        <v>158</v>
      </c>
      <c r="S43" s="1">
        <f t="shared" si="21"/>
        <v>224.99399999999878</v>
      </c>
      <c r="T43" s="1">
        <f t="shared" si="21"/>
        <v>229.71887399999832</v>
      </c>
      <c r="U43" s="1">
        <f t="shared" si="21"/>
        <v>234.54297035399941</v>
      </c>
      <c r="V43" s="1">
        <f t="shared" si="21"/>
        <v>239.46837273143319</v>
      </c>
      <c r="W43" s="28">
        <f t="shared" si="6"/>
        <v>0.15555555555555556</v>
      </c>
      <c r="X43" s="28">
        <f t="shared" si="10"/>
        <v>1.4999999999999999E-2</v>
      </c>
      <c r="Y43" s="28">
        <f t="shared" si="11"/>
        <v>1.4967790829859795E-2</v>
      </c>
      <c r="Z43" s="28">
        <f t="shared" si="12"/>
        <v>2.0999999999999887E-2</v>
      </c>
      <c r="AA43" s="28">
        <f t="shared" si="13"/>
        <v>2.0999999999999849E-2</v>
      </c>
      <c r="AB43" s="28">
        <f t="shared" si="14"/>
        <v>2.0999999999999953E-2</v>
      </c>
      <c r="AC43" s="28">
        <f t="shared" si="14"/>
        <v>2.0999999999999935E-2</v>
      </c>
    </row>
    <row r="44" spans="1:29" ht="14.4" hidden="1" customHeight="1" outlineLevel="1" collapsed="1" x14ac:dyDescent="0.3">
      <c r="A44" s="6" t="s">
        <v>2</v>
      </c>
      <c r="B44" s="6" t="s">
        <v>2</v>
      </c>
      <c r="C44" s="6" t="s">
        <v>2</v>
      </c>
      <c r="D44" s="6" t="s">
        <v>2</v>
      </c>
      <c r="E44" s="6" t="s">
        <v>2</v>
      </c>
      <c r="F44" s="6" t="s">
        <v>2</v>
      </c>
      <c r="G44" s="6" t="s">
        <v>2</v>
      </c>
      <c r="H44" s="6" t="s">
        <v>2</v>
      </c>
      <c r="I44" s="6" t="s">
        <v>2</v>
      </c>
      <c r="J44" s="6" t="s">
        <v>2</v>
      </c>
      <c r="W44" s="28"/>
      <c r="X44" s="28"/>
      <c r="Y44" s="28"/>
      <c r="Z44" s="28"/>
      <c r="AA44" s="28"/>
      <c r="AB44" s="28"/>
      <c r="AC44" s="28"/>
    </row>
    <row r="45" spans="1:29" collapsed="1" x14ac:dyDescent="0.3">
      <c r="A45" s="13" t="s">
        <v>2</v>
      </c>
      <c r="B45" s="13" t="s">
        <v>2</v>
      </c>
      <c r="C45" s="13" t="s">
        <v>2</v>
      </c>
      <c r="D45" s="13" t="s">
        <v>2</v>
      </c>
      <c r="E45" s="13" t="s">
        <v>2</v>
      </c>
      <c r="F45" s="25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W45" s="28"/>
      <c r="X45" s="28"/>
      <c r="Y45" s="28"/>
      <c r="Z45" s="28"/>
      <c r="AA45" s="28"/>
      <c r="AB45" s="28"/>
      <c r="AC45" s="28"/>
    </row>
    <row r="46" spans="1:29" x14ac:dyDescent="0.3">
      <c r="A46" s="172" t="s">
        <v>16</v>
      </c>
      <c r="B46" s="171"/>
      <c r="C46" s="171"/>
      <c r="D46" s="171"/>
      <c r="E46" s="171"/>
      <c r="F46" s="25">
        <v>7371571.25</v>
      </c>
      <c r="G46" s="2">
        <v>6339482</v>
      </c>
      <c r="H46" s="2">
        <v>6190991</v>
      </c>
      <c r="I46" s="2">
        <v>6283855</v>
      </c>
      <c r="J46" s="2">
        <v>6378110</v>
      </c>
      <c r="K46" s="1">
        <f>K35++K29+K20+K10</f>
        <v>6512050.3099999987</v>
      </c>
      <c r="L46" s="1">
        <f t="shared" ref="L46:M46" si="22">L35++L29+L20+L10</f>
        <v>6648803.3665099982</v>
      </c>
      <c r="M46" s="1">
        <f t="shared" si="22"/>
        <v>6788428.2372067086</v>
      </c>
      <c r="N46" s="3">
        <f>N35+N29+N20+N10</f>
        <v>6930985.2301880475</v>
      </c>
      <c r="P46" s="1">
        <f>H46-G46</f>
        <v>-148491</v>
      </c>
      <c r="Q46" s="1">
        <f>I46-H46</f>
        <v>92864</v>
      </c>
      <c r="R46" s="1">
        <f>J46-I46</f>
        <v>94255</v>
      </c>
      <c r="S46" s="1">
        <f t="shared" si="21"/>
        <v>133940.30999999866</v>
      </c>
      <c r="T46" s="1">
        <f t="shared" si="21"/>
        <v>136753.05650999956</v>
      </c>
      <c r="U46" s="1">
        <f t="shared" si="21"/>
        <v>139624.87069671042</v>
      </c>
      <c r="V46" s="1">
        <f t="shared" si="21"/>
        <v>142556.99298133887</v>
      </c>
      <c r="W46" s="28">
        <f t="shared" si="6"/>
        <v>-2.3423207132696331E-2</v>
      </c>
      <c r="X46" s="28">
        <f t="shared" si="10"/>
        <v>1.4999860280850029E-2</v>
      </c>
      <c r="Y46" s="28">
        <f t="shared" si="11"/>
        <v>1.4999550435202595E-2</v>
      </c>
      <c r="Z46" s="28">
        <f t="shared" si="12"/>
        <v>2.099999999999979E-2</v>
      </c>
      <c r="AA46" s="28">
        <f t="shared" si="13"/>
        <v>2.0999999999999935E-2</v>
      </c>
      <c r="AB46" s="28">
        <f t="shared" si="14"/>
        <v>2.1000000000000071E-2</v>
      </c>
      <c r="AC46" s="28">
        <f t="shared" si="14"/>
        <v>2.0999999999999703E-2</v>
      </c>
    </row>
    <row r="47" spans="1:29" x14ac:dyDescent="0.3">
      <c r="A47" s="14" t="s">
        <v>2</v>
      </c>
      <c r="B47" s="14" t="s">
        <v>2</v>
      </c>
      <c r="C47" s="14" t="s">
        <v>2</v>
      </c>
      <c r="D47" s="14" t="s">
        <v>2</v>
      </c>
      <c r="E47" s="14" t="s">
        <v>2</v>
      </c>
      <c r="F47" s="19" t="s">
        <v>2</v>
      </c>
      <c r="G47" s="9" t="s">
        <v>2</v>
      </c>
      <c r="H47" s="9" t="s">
        <v>2</v>
      </c>
      <c r="I47" s="9" t="s">
        <v>2</v>
      </c>
      <c r="J47" s="9" t="s">
        <v>2</v>
      </c>
      <c r="W47" s="28"/>
      <c r="X47" s="28"/>
      <c r="Y47" s="28"/>
      <c r="Z47" s="28"/>
      <c r="AA47" s="28"/>
      <c r="AB47" s="28"/>
      <c r="AC47" s="28"/>
    </row>
    <row r="48" spans="1:29" x14ac:dyDescent="0.3">
      <c r="A48" s="172" t="s">
        <v>75</v>
      </c>
      <c r="B48" s="171"/>
      <c r="C48" s="171"/>
      <c r="D48" s="171"/>
      <c r="E48" s="171"/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W48" s="28"/>
      <c r="X48" s="28"/>
      <c r="Y48" s="28"/>
      <c r="Z48" s="28"/>
      <c r="AA48" s="28"/>
      <c r="AB48" s="28"/>
      <c r="AC48" s="28"/>
    </row>
    <row r="49" spans="1:29" x14ac:dyDescent="0.3">
      <c r="A49" s="12" t="s">
        <v>2</v>
      </c>
      <c r="B49" s="170" t="s">
        <v>75</v>
      </c>
      <c r="C49" s="171"/>
      <c r="D49" s="171"/>
      <c r="E49" s="171"/>
      <c r="F49" s="25">
        <v>55733</v>
      </c>
      <c r="G49" s="2">
        <v>50000</v>
      </c>
      <c r="H49" s="2">
        <v>30000</v>
      </c>
      <c r="I49" s="2">
        <v>30450</v>
      </c>
      <c r="J49" s="2">
        <v>30907</v>
      </c>
      <c r="K49" s="1">
        <v>0</v>
      </c>
      <c r="L49" s="1">
        <v>0</v>
      </c>
      <c r="M49" s="1">
        <v>0</v>
      </c>
      <c r="N49" s="3">
        <v>0</v>
      </c>
      <c r="P49" s="1">
        <f t="shared" ref="P49:R50" si="23">H49-G49</f>
        <v>-20000</v>
      </c>
      <c r="Q49" s="1">
        <f t="shared" si="23"/>
        <v>450</v>
      </c>
      <c r="R49" s="1">
        <f t="shared" si="23"/>
        <v>457</v>
      </c>
      <c r="S49" s="1">
        <f t="shared" si="21"/>
        <v>-30907</v>
      </c>
      <c r="T49" s="1">
        <f t="shared" si="21"/>
        <v>0</v>
      </c>
      <c r="U49" s="1">
        <f t="shared" si="21"/>
        <v>0</v>
      </c>
      <c r="V49" s="1">
        <f t="shared" si="21"/>
        <v>0</v>
      </c>
      <c r="W49" s="28">
        <f t="shared" si="6"/>
        <v>-0.4</v>
      </c>
      <c r="X49" s="28">
        <f t="shared" si="10"/>
        <v>1.4999999999999999E-2</v>
      </c>
      <c r="Y49" s="28">
        <f t="shared" si="11"/>
        <v>1.5008210180623973E-2</v>
      </c>
      <c r="Z49" s="28">
        <f t="shared" si="12"/>
        <v>-1</v>
      </c>
      <c r="AA49" s="28" t="e">
        <f t="shared" si="13"/>
        <v>#DIV/0!</v>
      </c>
      <c r="AB49" s="28" t="e">
        <f t="shared" si="14"/>
        <v>#DIV/0!</v>
      </c>
      <c r="AC49" s="28" t="e">
        <f t="shared" si="14"/>
        <v>#DIV/0!</v>
      </c>
    </row>
    <row r="50" spans="1:29" ht="14.4" hidden="1" customHeight="1" outlineLevel="1" collapsed="1" x14ac:dyDescent="0.3">
      <c r="A50" s="6" t="s">
        <v>2</v>
      </c>
      <c r="B50" s="6" t="s">
        <v>2</v>
      </c>
      <c r="C50" s="6" t="s">
        <v>2</v>
      </c>
      <c r="D50" s="12" t="s">
        <v>76</v>
      </c>
      <c r="E50" s="12" t="s">
        <v>77</v>
      </c>
      <c r="F50" s="25">
        <v>55733</v>
      </c>
      <c r="G50" s="2">
        <v>50000</v>
      </c>
      <c r="H50" s="2">
        <v>30000</v>
      </c>
      <c r="I50" s="2">
        <v>30450</v>
      </c>
      <c r="J50" s="2">
        <v>30907</v>
      </c>
      <c r="K50" s="1">
        <v>0</v>
      </c>
      <c r="L50" s="1">
        <v>0</v>
      </c>
      <c r="M50" s="1">
        <v>0</v>
      </c>
      <c r="N50" s="3">
        <v>0</v>
      </c>
      <c r="P50" s="1">
        <f t="shared" si="23"/>
        <v>-20000</v>
      </c>
      <c r="Q50" s="1">
        <f t="shared" si="23"/>
        <v>450</v>
      </c>
      <c r="R50" s="1">
        <f t="shared" si="23"/>
        <v>457</v>
      </c>
      <c r="S50" s="1">
        <f t="shared" si="21"/>
        <v>-30907</v>
      </c>
      <c r="T50" s="1">
        <f t="shared" si="21"/>
        <v>0</v>
      </c>
      <c r="U50" s="1">
        <f t="shared" si="21"/>
        <v>0</v>
      </c>
      <c r="V50" s="1">
        <f t="shared" si="21"/>
        <v>0</v>
      </c>
      <c r="W50" s="28">
        <f t="shared" si="6"/>
        <v>-0.4</v>
      </c>
      <c r="X50" s="28">
        <f t="shared" si="10"/>
        <v>1.4999999999999999E-2</v>
      </c>
      <c r="Y50" s="28">
        <f t="shared" si="11"/>
        <v>1.5008210180623973E-2</v>
      </c>
      <c r="Z50" s="28">
        <f t="shared" si="12"/>
        <v>-1</v>
      </c>
      <c r="AA50" s="28" t="e">
        <f t="shared" si="13"/>
        <v>#DIV/0!</v>
      </c>
      <c r="AB50" s="28" t="e">
        <f t="shared" si="14"/>
        <v>#DIV/0!</v>
      </c>
      <c r="AC50" s="28" t="e">
        <f t="shared" si="14"/>
        <v>#DIV/0!</v>
      </c>
    </row>
    <row r="51" spans="1:29" ht="14.4" hidden="1" customHeight="1" outlineLevel="1" collapsed="1" x14ac:dyDescent="0.3">
      <c r="A51" s="6" t="s">
        <v>2</v>
      </c>
      <c r="B51" s="6" t="s">
        <v>2</v>
      </c>
      <c r="C51" s="6" t="s">
        <v>2</v>
      </c>
      <c r="D51" s="6" t="s">
        <v>2</v>
      </c>
      <c r="E51" s="6" t="s">
        <v>2</v>
      </c>
      <c r="F51" s="6" t="s">
        <v>2</v>
      </c>
      <c r="G51" s="6" t="s">
        <v>2</v>
      </c>
      <c r="H51" s="6" t="s">
        <v>2</v>
      </c>
      <c r="I51" s="6" t="s">
        <v>2</v>
      </c>
      <c r="J51" s="6" t="s">
        <v>2</v>
      </c>
      <c r="K51" s="1">
        <v>0</v>
      </c>
      <c r="L51" s="1">
        <v>0</v>
      </c>
      <c r="M51" s="1">
        <v>0</v>
      </c>
      <c r="N51" s="3">
        <v>0</v>
      </c>
      <c r="W51" s="28"/>
      <c r="X51" s="28"/>
      <c r="Y51" s="28"/>
      <c r="Z51" s="28"/>
      <c r="AA51" s="28"/>
      <c r="AB51" s="28"/>
      <c r="AC51" s="28"/>
    </row>
    <row r="52" spans="1:29" collapsed="1" x14ac:dyDescent="0.3">
      <c r="A52" s="13" t="s">
        <v>2</v>
      </c>
      <c r="B52" s="13" t="s">
        <v>2</v>
      </c>
      <c r="C52" s="13" t="s">
        <v>2</v>
      </c>
      <c r="D52" s="13" t="s">
        <v>2</v>
      </c>
      <c r="E52" s="13" t="s">
        <v>2</v>
      </c>
      <c r="F52" s="25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1">
        <v>0</v>
      </c>
      <c r="L52" s="1">
        <v>0</v>
      </c>
      <c r="M52" s="1">
        <v>0</v>
      </c>
      <c r="N52" s="3">
        <v>0</v>
      </c>
      <c r="W52" s="28"/>
      <c r="X52" s="28"/>
      <c r="Y52" s="28"/>
      <c r="Z52" s="28"/>
      <c r="AA52" s="28"/>
      <c r="AB52" s="28"/>
      <c r="AC52" s="28"/>
    </row>
    <row r="53" spans="1:29" x14ac:dyDescent="0.3">
      <c r="A53" s="172" t="s">
        <v>75</v>
      </c>
      <c r="B53" s="171"/>
      <c r="C53" s="171"/>
      <c r="D53" s="171"/>
      <c r="E53" s="171"/>
      <c r="F53" s="25">
        <v>55733</v>
      </c>
      <c r="G53" s="2">
        <v>50000</v>
      </c>
      <c r="H53" s="2">
        <v>30000</v>
      </c>
      <c r="I53" s="2">
        <v>30450</v>
      </c>
      <c r="J53" s="2">
        <v>30907</v>
      </c>
      <c r="K53" s="1">
        <v>0</v>
      </c>
      <c r="L53" s="1">
        <v>0</v>
      </c>
      <c r="M53" s="1">
        <v>0</v>
      </c>
      <c r="N53" s="3">
        <v>0</v>
      </c>
      <c r="P53" s="1">
        <f>H53-G53</f>
        <v>-20000</v>
      </c>
      <c r="Q53" s="1">
        <f>I53-H53</f>
        <v>450</v>
      </c>
      <c r="R53" s="1">
        <f>J53-I53</f>
        <v>457</v>
      </c>
      <c r="S53" s="1">
        <f t="shared" ref="S53:V68" si="24">K53-J53</f>
        <v>-30907</v>
      </c>
      <c r="T53" s="1">
        <f t="shared" si="24"/>
        <v>0</v>
      </c>
      <c r="U53" s="1">
        <f t="shared" si="24"/>
        <v>0</v>
      </c>
      <c r="V53" s="1">
        <f t="shared" si="24"/>
        <v>0</v>
      </c>
      <c r="W53" s="28">
        <f t="shared" si="6"/>
        <v>-0.4</v>
      </c>
      <c r="X53" s="28">
        <f t="shared" si="10"/>
        <v>1.4999999999999999E-2</v>
      </c>
      <c r="Y53" s="28">
        <f t="shared" si="11"/>
        <v>1.5008210180623973E-2</v>
      </c>
      <c r="Z53" s="28">
        <f t="shared" si="12"/>
        <v>-1</v>
      </c>
      <c r="AA53" s="28" t="e">
        <f t="shared" si="13"/>
        <v>#DIV/0!</v>
      </c>
      <c r="AB53" s="28" t="e">
        <f t="shared" si="14"/>
        <v>#DIV/0!</v>
      </c>
      <c r="AC53" s="28" t="e">
        <f t="shared" si="14"/>
        <v>#DIV/0!</v>
      </c>
    </row>
    <row r="54" spans="1:29" x14ac:dyDescent="0.3">
      <c r="A54" s="14" t="s">
        <v>2</v>
      </c>
      <c r="B54" s="14" t="s">
        <v>2</v>
      </c>
      <c r="C54" s="14" t="s">
        <v>2</v>
      </c>
      <c r="D54" s="14" t="s">
        <v>2</v>
      </c>
      <c r="E54" s="14" t="s">
        <v>2</v>
      </c>
      <c r="F54" s="1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W54" s="28"/>
      <c r="X54" s="28"/>
      <c r="Y54" s="28"/>
      <c r="Z54" s="28"/>
      <c r="AA54" s="28"/>
      <c r="AB54" s="28"/>
      <c r="AC54" s="28"/>
    </row>
    <row r="55" spans="1:29" x14ac:dyDescent="0.3">
      <c r="A55" s="172" t="s">
        <v>78</v>
      </c>
      <c r="B55" s="171"/>
      <c r="C55" s="171"/>
      <c r="D55" s="171"/>
      <c r="E55" s="171"/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51">
        <f>+K56/J56-1</f>
        <v>-1.9359696340135457E-3</v>
      </c>
      <c r="W55" s="28"/>
      <c r="X55" s="28"/>
      <c r="Y55" s="28"/>
      <c r="Z55" s="28"/>
      <c r="AA55" s="28"/>
      <c r="AB55" s="28"/>
      <c r="AC55" s="28"/>
    </row>
    <row r="56" spans="1:29" x14ac:dyDescent="0.3">
      <c r="A56" s="12" t="s">
        <v>2</v>
      </c>
      <c r="B56" s="170" t="s">
        <v>79</v>
      </c>
      <c r="C56" s="171"/>
      <c r="D56" s="171"/>
      <c r="E56" s="171"/>
      <c r="F56" s="25">
        <v>-13124592.470000001</v>
      </c>
      <c r="G56" s="2">
        <v>-13391893.890000001</v>
      </c>
      <c r="H56" s="2">
        <v>-13018915</v>
      </c>
      <c r="I56" s="2">
        <v>-13211802</v>
      </c>
      <c r="J56" s="2">
        <v>-13407600</v>
      </c>
      <c r="K56" s="50">
        <f>K57+K69</f>
        <v>-13381643.293535</v>
      </c>
      <c r="L56" s="1">
        <f t="shared" ref="L56:M56" si="25">L57+L69</f>
        <v>-13581784.385088023</v>
      </c>
      <c r="M56" s="1">
        <f t="shared" si="25"/>
        <v>-13785029.942655841</v>
      </c>
      <c r="N56" s="3">
        <f>N57+N69</f>
        <v>-13991432.95904859</v>
      </c>
      <c r="P56" s="1">
        <f t="shared" ref="P56:P82" si="26">H56-G56</f>
        <v>372978.8900000006</v>
      </c>
      <c r="Q56" s="1">
        <f t="shared" ref="Q56:Q82" si="27">I56-H56</f>
        <v>-192887</v>
      </c>
      <c r="R56" s="1">
        <f t="shared" ref="R56:R82" si="28">J56-I56</f>
        <v>-195798</v>
      </c>
      <c r="S56" s="1">
        <f t="shared" si="24"/>
        <v>25956.706465000287</v>
      </c>
      <c r="T56" s="1">
        <f t="shared" si="24"/>
        <v>-200141.09155302308</v>
      </c>
      <c r="U56" s="1">
        <f t="shared" si="24"/>
        <v>-203245.55756781809</v>
      </c>
      <c r="V56" s="1">
        <f t="shared" si="24"/>
        <v>-206403.0163927488</v>
      </c>
      <c r="W56" s="28">
        <f t="shared" si="6"/>
        <v>-2.7851093584195102E-2</v>
      </c>
      <c r="X56" s="28">
        <f t="shared" si="10"/>
        <v>1.4815904397563084E-2</v>
      </c>
      <c r="Y56" s="28">
        <f t="shared" si="11"/>
        <v>1.4819931452197059E-2</v>
      </c>
      <c r="Z56" s="28">
        <f t="shared" si="12"/>
        <v>-1.9359696340135659E-3</v>
      </c>
      <c r="AA56" s="28">
        <f t="shared" si="13"/>
        <v>1.4956391166824493E-2</v>
      </c>
      <c r="AB56" s="28">
        <f t="shared" si="14"/>
        <v>1.4964569588585828E-2</v>
      </c>
      <c r="AC56" s="28">
        <f t="shared" si="14"/>
        <v>1.4972982811888106E-2</v>
      </c>
    </row>
    <row r="57" spans="1:29" x14ac:dyDescent="0.3">
      <c r="A57" s="6" t="s">
        <v>2</v>
      </c>
      <c r="B57" s="6" t="s">
        <v>2</v>
      </c>
      <c r="C57" s="170" t="s">
        <v>80</v>
      </c>
      <c r="D57" s="171"/>
      <c r="E57" s="171"/>
      <c r="F57" s="25">
        <v>-10253612.699999999</v>
      </c>
      <c r="G57" s="2">
        <v>-10077651</v>
      </c>
      <c r="H57" s="2">
        <v>-10266128</v>
      </c>
      <c r="I57" s="2">
        <v>-10418112</v>
      </c>
      <c r="J57" s="2">
        <v>-10572377</v>
      </c>
      <c r="K57" s="1">
        <f>SUM(K58:K68)</f>
        <v>-10857831.179</v>
      </c>
      <c r="L57" s="1">
        <f t="shared" ref="L57:M57" si="29">SUM(L58:L68)</f>
        <v>-11020698.646684999</v>
      </c>
      <c r="M57" s="1">
        <f t="shared" si="29"/>
        <v>-11186009.126385272</v>
      </c>
      <c r="N57" s="3">
        <f>SUM(N58:N68)</f>
        <v>-11353799.263281047</v>
      </c>
      <c r="P57" s="1">
        <f t="shared" si="26"/>
        <v>-188477</v>
      </c>
      <c r="Q57" s="1">
        <f t="shared" si="27"/>
        <v>-151984</v>
      </c>
      <c r="R57" s="1">
        <f t="shared" si="28"/>
        <v>-154265</v>
      </c>
      <c r="S57" s="1">
        <f t="shared" si="24"/>
        <v>-285454.17899999954</v>
      </c>
      <c r="T57" s="1">
        <f t="shared" si="24"/>
        <v>-162867.46768499911</v>
      </c>
      <c r="U57" s="1">
        <f t="shared" si="24"/>
        <v>-165310.4797002729</v>
      </c>
      <c r="V57" s="1">
        <f t="shared" si="24"/>
        <v>-167790.13689577579</v>
      </c>
      <c r="W57" s="28">
        <f t="shared" si="6"/>
        <v>1.8702473423618263E-2</v>
      </c>
      <c r="X57" s="28">
        <f t="shared" si="10"/>
        <v>1.4804413114662121E-2</v>
      </c>
      <c r="Y57" s="28">
        <f t="shared" si="11"/>
        <v>1.4807385445654644E-2</v>
      </c>
      <c r="Z57" s="28">
        <f t="shared" si="12"/>
        <v>2.6999999999999955E-2</v>
      </c>
      <c r="AA57" s="28">
        <f t="shared" si="13"/>
        <v>1.4999999999999918E-2</v>
      </c>
      <c r="AB57" s="28">
        <f t="shared" si="14"/>
        <v>1.4999999999999812E-2</v>
      </c>
      <c r="AC57" s="28">
        <f t="shared" si="14"/>
        <v>1.4999999999999706E-2</v>
      </c>
    </row>
    <row r="58" spans="1:29" ht="14.4" hidden="1" customHeight="1" outlineLevel="1" collapsed="1" x14ac:dyDescent="0.3">
      <c r="A58" s="6" t="s">
        <v>2</v>
      </c>
      <c r="B58" s="6" t="s">
        <v>2</v>
      </c>
      <c r="C58" s="6" t="s">
        <v>2</v>
      </c>
      <c r="D58" s="12" t="s">
        <v>81</v>
      </c>
      <c r="E58" s="12" t="s">
        <v>82</v>
      </c>
      <c r="F58" s="25">
        <v>-141850.5</v>
      </c>
      <c r="G58" s="2">
        <v>-80612</v>
      </c>
      <c r="H58" s="2">
        <v>-133850</v>
      </c>
      <c r="I58" s="2">
        <v>-133850</v>
      </c>
      <c r="J58" s="2">
        <v>-133850</v>
      </c>
      <c r="K58" s="1">
        <f>J58*Laskentatiedot!M$5</f>
        <v>-137463.94999999998</v>
      </c>
      <c r="L58" s="1">
        <f>K58*Laskentatiedot!N$5</f>
        <v>-139525.90924999997</v>
      </c>
      <c r="M58" s="1">
        <f>L58*Laskentatiedot!O$5</f>
        <v>-141618.79788874995</v>
      </c>
      <c r="N58" s="3">
        <f>M58*Laskentatiedot!P$5</f>
        <v>-143743.07985708117</v>
      </c>
      <c r="P58" s="1">
        <f t="shared" si="26"/>
        <v>-53238</v>
      </c>
      <c r="Q58" s="1">
        <f t="shared" si="27"/>
        <v>0</v>
      </c>
      <c r="R58" s="1">
        <f t="shared" si="28"/>
        <v>0</v>
      </c>
      <c r="S58" s="1">
        <f t="shared" si="24"/>
        <v>-3613.9499999999825</v>
      </c>
      <c r="T58" s="1">
        <f t="shared" si="24"/>
        <v>-2061.9592499999853</v>
      </c>
      <c r="U58" s="1">
        <f t="shared" si="24"/>
        <v>-2092.8886387499806</v>
      </c>
      <c r="V58" s="1">
        <f t="shared" si="24"/>
        <v>-2124.2819683312264</v>
      </c>
      <c r="W58" s="28">
        <f t="shared" si="6"/>
        <v>0.66042276584131399</v>
      </c>
      <c r="X58" s="28">
        <f t="shared" si="10"/>
        <v>0</v>
      </c>
      <c r="Y58" s="28">
        <f t="shared" si="11"/>
        <v>0</v>
      </c>
      <c r="Z58" s="28">
        <f t="shared" si="12"/>
        <v>2.6999999999999868E-2</v>
      </c>
      <c r="AA58" s="28">
        <f t="shared" si="13"/>
        <v>1.4999999999999895E-2</v>
      </c>
      <c r="AB58" s="28">
        <f t="shared" si="14"/>
        <v>1.4999999999999864E-2</v>
      </c>
      <c r="AC58" s="28">
        <f t="shared" si="14"/>
        <v>1.4999999999999838E-2</v>
      </c>
    </row>
    <row r="59" spans="1:29" ht="14.4" hidden="1" customHeight="1" outlineLevel="1" collapsed="1" x14ac:dyDescent="0.3">
      <c r="A59" s="6" t="s">
        <v>2</v>
      </c>
      <c r="B59" s="6" t="s">
        <v>2</v>
      </c>
      <c r="C59" s="6" t="s">
        <v>2</v>
      </c>
      <c r="D59" s="12" t="s">
        <v>83</v>
      </c>
      <c r="E59" s="12" t="s">
        <v>84</v>
      </c>
      <c r="F59" s="25">
        <v>-5461723.46</v>
      </c>
      <c r="G59" s="2">
        <v>-6467394</v>
      </c>
      <c r="H59" s="2">
        <v>-6665783</v>
      </c>
      <c r="I59" s="2">
        <v>-6765773</v>
      </c>
      <c r="J59" s="2">
        <v>-6867258</v>
      </c>
      <c r="K59" s="1">
        <f>J59*Laskentatiedot!$M$5</f>
        <v>-7052673.9659999991</v>
      </c>
      <c r="L59" s="1">
        <f>K59*Laskentatiedot!N$5</f>
        <v>-7158464.0754899988</v>
      </c>
      <c r="M59" s="1">
        <f>L59*Laskentatiedot!O$5</f>
        <v>-7265841.0366223482</v>
      </c>
      <c r="N59" s="3">
        <f>M59*Laskentatiedot!P$5</f>
        <v>-7374828.6521716826</v>
      </c>
      <c r="P59" s="1">
        <f t="shared" si="26"/>
        <v>-198389</v>
      </c>
      <c r="Q59" s="1">
        <f t="shared" si="27"/>
        <v>-99990</v>
      </c>
      <c r="R59" s="1">
        <f t="shared" si="28"/>
        <v>-101485</v>
      </c>
      <c r="S59" s="1">
        <f t="shared" si="24"/>
        <v>-185415.96599999908</v>
      </c>
      <c r="T59" s="1">
        <f t="shared" si="24"/>
        <v>-105790.10948999971</v>
      </c>
      <c r="U59" s="1">
        <f t="shared" si="24"/>
        <v>-107376.96113234945</v>
      </c>
      <c r="V59" s="1">
        <f t="shared" si="24"/>
        <v>-108987.61554933432</v>
      </c>
      <c r="W59" s="28">
        <f t="shared" si="6"/>
        <v>3.0675261163924758E-2</v>
      </c>
      <c r="X59" s="28">
        <f t="shared" si="10"/>
        <v>1.5000488314726118E-2</v>
      </c>
      <c r="Y59" s="28">
        <f t="shared" si="11"/>
        <v>1.4999764254579632E-2</v>
      </c>
      <c r="Z59" s="28">
        <f t="shared" si="12"/>
        <v>2.6999999999999868E-2</v>
      </c>
      <c r="AA59" s="28">
        <f t="shared" si="13"/>
        <v>1.4999999999999961E-2</v>
      </c>
      <c r="AB59" s="28">
        <f t="shared" si="14"/>
        <v>1.4999999999999925E-2</v>
      </c>
      <c r="AC59" s="28">
        <f t="shared" si="14"/>
        <v>1.4999999999999876E-2</v>
      </c>
    </row>
    <row r="60" spans="1:29" ht="14.4" hidden="1" customHeight="1" outlineLevel="1" collapsed="1" x14ac:dyDescent="0.3">
      <c r="A60" s="6" t="s">
        <v>2</v>
      </c>
      <c r="B60" s="6" t="s">
        <v>2</v>
      </c>
      <c r="C60" s="6" t="s">
        <v>2</v>
      </c>
      <c r="D60" s="12" t="s">
        <v>85</v>
      </c>
      <c r="E60" s="12" t="s">
        <v>86</v>
      </c>
      <c r="F60" s="25">
        <v>-1523989.49</v>
      </c>
      <c r="G60" s="2">
        <v>-1055591</v>
      </c>
      <c r="H60" s="2">
        <v>-1009283</v>
      </c>
      <c r="I60" s="2">
        <v>-1024421</v>
      </c>
      <c r="J60" s="2">
        <v>-1039788</v>
      </c>
      <c r="K60" s="1">
        <f>J60*Laskentatiedot!$M$5</f>
        <v>-1067862.2759999998</v>
      </c>
      <c r="L60" s="1">
        <f>K60*Laskentatiedot!N$5</f>
        <v>-1083880.2101399996</v>
      </c>
      <c r="M60" s="1">
        <f>L60*Laskentatiedot!O$5</f>
        <v>-1100138.4132920995</v>
      </c>
      <c r="N60" s="3">
        <f>M60*Laskentatiedot!P$5</f>
        <v>-1116640.4894914809</v>
      </c>
      <c r="P60" s="1">
        <f t="shared" si="26"/>
        <v>46308</v>
      </c>
      <c r="Q60" s="1">
        <f t="shared" si="27"/>
        <v>-15138</v>
      </c>
      <c r="R60" s="1">
        <f t="shared" si="28"/>
        <v>-15367</v>
      </c>
      <c r="S60" s="1">
        <f t="shared" si="24"/>
        <v>-28074.275999999838</v>
      </c>
      <c r="T60" s="1">
        <f t="shared" si="24"/>
        <v>-16017.934139999794</v>
      </c>
      <c r="U60" s="1">
        <f t="shared" si="24"/>
        <v>-16258.203152099857</v>
      </c>
      <c r="V60" s="1">
        <f t="shared" si="24"/>
        <v>-16502.076199381379</v>
      </c>
      <c r="W60" s="28">
        <f t="shared" si="6"/>
        <v>-4.3869263758406427E-2</v>
      </c>
      <c r="X60" s="28">
        <f t="shared" si="10"/>
        <v>1.4998766451035041E-2</v>
      </c>
      <c r="Y60" s="28">
        <f t="shared" si="11"/>
        <v>1.5000668670400157E-2</v>
      </c>
      <c r="Z60" s="28">
        <f t="shared" si="12"/>
        <v>2.6999999999999844E-2</v>
      </c>
      <c r="AA60" s="28">
        <f t="shared" si="13"/>
        <v>1.4999999999999809E-2</v>
      </c>
      <c r="AB60" s="28">
        <f t="shared" si="14"/>
        <v>1.4999999999999873E-2</v>
      </c>
      <c r="AC60" s="28">
        <f t="shared" si="14"/>
        <v>1.4999999999999897E-2</v>
      </c>
    </row>
    <row r="61" spans="1:29" ht="14.4" hidden="1" customHeight="1" outlineLevel="1" collapsed="1" x14ac:dyDescent="0.3">
      <c r="A61" s="6" t="s">
        <v>2</v>
      </c>
      <c r="B61" s="6" t="s">
        <v>2</v>
      </c>
      <c r="C61" s="6" t="s">
        <v>2</v>
      </c>
      <c r="D61" s="12" t="s">
        <v>87</v>
      </c>
      <c r="E61" s="12" t="s">
        <v>88</v>
      </c>
      <c r="F61" s="25">
        <v>-830272.82</v>
      </c>
      <c r="G61" s="2">
        <v>-563593</v>
      </c>
      <c r="H61" s="2">
        <v>-629665</v>
      </c>
      <c r="I61" s="2">
        <v>-639110</v>
      </c>
      <c r="J61" s="2">
        <v>-648697</v>
      </c>
      <c r="K61" s="1">
        <f>J61*Laskentatiedot!$M$5</f>
        <v>-666211.8189999999</v>
      </c>
      <c r="L61" s="1">
        <f>K61*Laskentatiedot!N$5</f>
        <v>-676204.99628499988</v>
      </c>
      <c r="M61" s="1">
        <f>L61*Laskentatiedot!O$5</f>
        <v>-686348.07122927485</v>
      </c>
      <c r="N61" s="3">
        <f>M61*Laskentatiedot!P$5</f>
        <v>-696643.29229771392</v>
      </c>
      <c r="P61" s="1">
        <f t="shared" si="26"/>
        <v>-66072</v>
      </c>
      <c r="Q61" s="1">
        <f t="shared" si="27"/>
        <v>-9445</v>
      </c>
      <c r="R61" s="1">
        <f t="shared" si="28"/>
        <v>-9587</v>
      </c>
      <c r="S61" s="1">
        <f t="shared" si="24"/>
        <v>-17514.818999999901</v>
      </c>
      <c r="T61" s="1">
        <f t="shared" si="24"/>
        <v>-9993.1772849999834</v>
      </c>
      <c r="U61" s="1">
        <f t="shared" si="24"/>
        <v>-10143.074944274966</v>
      </c>
      <c r="V61" s="1">
        <f t="shared" si="24"/>
        <v>-10295.221068439074</v>
      </c>
      <c r="W61" s="28">
        <f t="shared" si="6"/>
        <v>0.11723353554781553</v>
      </c>
      <c r="X61" s="28">
        <f t="shared" si="10"/>
        <v>1.5000039703651942E-2</v>
      </c>
      <c r="Y61" s="28">
        <f t="shared" si="11"/>
        <v>1.5000547636557088E-2</v>
      </c>
      <c r="Z61" s="28">
        <f t="shared" si="12"/>
        <v>2.6999999999999847E-2</v>
      </c>
      <c r="AA61" s="28">
        <f t="shared" si="13"/>
        <v>1.4999999999999977E-2</v>
      </c>
      <c r="AB61" s="28">
        <f t="shared" si="14"/>
        <v>1.4999999999999953E-2</v>
      </c>
      <c r="AC61" s="28">
        <f t="shared" si="14"/>
        <v>1.4999999999999928E-2</v>
      </c>
    </row>
    <row r="62" spans="1:29" ht="14.4" hidden="1" customHeight="1" outlineLevel="1" collapsed="1" x14ac:dyDescent="0.3">
      <c r="A62" s="6" t="s">
        <v>2</v>
      </c>
      <c r="B62" s="6" t="s">
        <v>2</v>
      </c>
      <c r="C62" s="6" t="s">
        <v>2</v>
      </c>
      <c r="D62" s="12" t="s">
        <v>89</v>
      </c>
      <c r="E62" s="12" t="s">
        <v>90</v>
      </c>
      <c r="F62" s="25">
        <v>-244043.14</v>
      </c>
      <c r="G62" s="2">
        <v>-163613</v>
      </c>
      <c r="H62" s="2">
        <v>-162000</v>
      </c>
      <c r="I62" s="2">
        <v>-164430</v>
      </c>
      <c r="J62" s="2">
        <v>-166896</v>
      </c>
      <c r="K62" s="1">
        <f>J62*Laskentatiedot!$M$5</f>
        <v>-171402.19199999998</v>
      </c>
      <c r="L62" s="1">
        <f>K62*Laskentatiedot!N$5</f>
        <v>-173973.22487999997</v>
      </c>
      <c r="M62" s="1">
        <f>L62*Laskentatiedot!O$5</f>
        <v>-176582.82325319995</v>
      </c>
      <c r="N62" s="3">
        <f>M62*Laskentatiedot!P$5</f>
        <v>-179231.56560199792</v>
      </c>
      <c r="P62" s="1">
        <f t="shared" si="26"/>
        <v>1613</v>
      </c>
      <c r="Q62" s="1">
        <f t="shared" si="27"/>
        <v>-2430</v>
      </c>
      <c r="R62" s="1">
        <f t="shared" si="28"/>
        <v>-2466</v>
      </c>
      <c r="S62" s="1">
        <f t="shared" si="24"/>
        <v>-4506.1919999999809</v>
      </c>
      <c r="T62" s="1">
        <f t="shared" si="24"/>
        <v>-2571.0328799999843</v>
      </c>
      <c r="U62" s="1">
        <f t="shared" si="24"/>
        <v>-2609.5983731999877</v>
      </c>
      <c r="V62" s="1">
        <f t="shared" si="24"/>
        <v>-2648.7423487979686</v>
      </c>
      <c r="W62" s="28">
        <f t="shared" si="6"/>
        <v>-9.8586298154792109E-3</v>
      </c>
      <c r="X62" s="28">
        <f t="shared" si="10"/>
        <v>1.4999999999999999E-2</v>
      </c>
      <c r="Y62" s="28">
        <f t="shared" si="11"/>
        <v>1.4997263273125342E-2</v>
      </c>
      <c r="Z62" s="28">
        <f t="shared" si="12"/>
        <v>2.6999999999999885E-2</v>
      </c>
      <c r="AA62" s="28">
        <f t="shared" si="13"/>
        <v>1.4999999999999909E-2</v>
      </c>
      <c r="AB62" s="28">
        <f t="shared" si="14"/>
        <v>1.4999999999999932E-2</v>
      </c>
      <c r="AC62" s="28">
        <f t="shared" si="14"/>
        <v>1.4999999999999826E-2</v>
      </c>
    </row>
    <row r="63" spans="1:29" ht="14.4" hidden="1" customHeight="1" outlineLevel="1" collapsed="1" x14ac:dyDescent="0.3">
      <c r="A63" s="6" t="s">
        <v>2</v>
      </c>
      <c r="B63" s="6" t="s">
        <v>2</v>
      </c>
      <c r="C63" s="6" t="s">
        <v>2</v>
      </c>
      <c r="D63" s="12" t="s">
        <v>91</v>
      </c>
      <c r="E63" s="12" t="s">
        <v>92</v>
      </c>
      <c r="F63" s="25">
        <v>-1363909.33</v>
      </c>
      <c r="G63" s="2">
        <v>-1247725</v>
      </c>
      <c r="H63" s="2">
        <v>-1140553</v>
      </c>
      <c r="I63" s="2">
        <v>-1157661</v>
      </c>
      <c r="J63" s="2">
        <v>-1175026</v>
      </c>
      <c r="K63" s="1">
        <f>J63*Laskentatiedot!$M$5</f>
        <v>-1206751.7019999998</v>
      </c>
      <c r="L63" s="1">
        <f>K63*Laskentatiedot!N$5</f>
        <v>-1224852.9775299998</v>
      </c>
      <c r="M63" s="1">
        <f>L63*Laskentatiedot!O$5</f>
        <v>-1243225.7721929497</v>
      </c>
      <c r="N63" s="3">
        <f>M63*Laskentatiedot!P$5</f>
        <v>-1261874.1587758437</v>
      </c>
      <c r="P63" s="1">
        <f t="shared" si="26"/>
        <v>107172</v>
      </c>
      <c r="Q63" s="1">
        <f t="shared" si="27"/>
        <v>-17108</v>
      </c>
      <c r="R63" s="1">
        <f t="shared" si="28"/>
        <v>-17365</v>
      </c>
      <c r="S63" s="1">
        <f t="shared" si="24"/>
        <v>-31725.701999999816</v>
      </c>
      <c r="T63" s="1">
        <f t="shared" si="24"/>
        <v>-18101.275529999984</v>
      </c>
      <c r="U63" s="1">
        <f t="shared" si="24"/>
        <v>-18372.794662949862</v>
      </c>
      <c r="V63" s="1">
        <f t="shared" si="24"/>
        <v>-18648.386582894018</v>
      </c>
      <c r="W63" s="28">
        <f t="shared" si="6"/>
        <v>-8.589392694704362E-2</v>
      </c>
      <c r="X63" s="28">
        <f t="shared" si="10"/>
        <v>1.4999741353536399E-2</v>
      </c>
      <c r="Y63" s="28">
        <f t="shared" si="11"/>
        <v>1.5000073423912528E-2</v>
      </c>
      <c r="Z63" s="28">
        <f t="shared" si="12"/>
        <v>2.6999999999999844E-2</v>
      </c>
      <c r="AA63" s="28">
        <f t="shared" si="13"/>
        <v>1.4999999999999989E-2</v>
      </c>
      <c r="AB63" s="28">
        <f t="shared" si="14"/>
        <v>1.499999999999989E-2</v>
      </c>
      <c r="AC63" s="28">
        <f t="shared" si="14"/>
        <v>1.4999999999999817E-2</v>
      </c>
    </row>
    <row r="64" spans="1:29" ht="14.4" hidden="1" customHeight="1" outlineLevel="1" collapsed="1" x14ac:dyDescent="0.3">
      <c r="A64" s="6" t="s">
        <v>2</v>
      </c>
      <c r="B64" s="6" t="s">
        <v>2</v>
      </c>
      <c r="C64" s="6" t="s">
        <v>2</v>
      </c>
      <c r="D64" s="12" t="s">
        <v>93</v>
      </c>
      <c r="E64" s="12" t="s">
        <v>94</v>
      </c>
      <c r="F64" s="25">
        <v>-17825.57</v>
      </c>
      <c r="G64" s="2">
        <v>-15450</v>
      </c>
      <c r="H64" s="2">
        <v>-13500</v>
      </c>
      <c r="I64" s="2">
        <v>-13702</v>
      </c>
      <c r="J64" s="2">
        <v>-13908</v>
      </c>
      <c r="K64" s="1">
        <f>J64*Laskentatiedot!$M$5</f>
        <v>-14283.516</v>
      </c>
      <c r="L64" s="1">
        <f>K64*Laskentatiedot!N$5</f>
        <v>-14497.768739999998</v>
      </c>
      <c r="M64" s="1">
        <f>L64*Laskentatiedot!O$5</f>
        <v>-14715.235271099997</v>
      </c>
      <c r="N64" s="3">
        <f>M64*Laskentatiedot!P$5</f>
        <v>-14935.963800166495</v>
      </c>
      <c r="P64" s="1">
        <f t="shared" si="26"/>
        <v>1950</v>
      </c>
      <c r="Q64" s="1">
        <f t="shared" si="27"/>
        <v>-202</v>
      </c>
      <c r="R64" s="1">
        <f t="shared" si="28"/>
        <v>-206</v>
      </c>
      <c r="S64" s="1">
        <f t="shared" si="24"/>
        <v>-375.51599999999962</v>
      </c>
      <c r="T64" s="1">
        <f t="shared" si="24"/>
        <v>-214.25273999999808</v>
      </c>
      <c r="U64" s="1">
        <f t="shared" si="24"/>
        <v>-217.46653109999897</v>
      </c>
      <c r="V64" s="1">
        <f t="shared" si="24"/>
        <v>-220.7285290664986</v>
      </c>
      <c r="W64" s="28">
        <f t="shared" si="6"/>
        <v>-0.12621359223300971</v>
      </c>
      <c r="X64" s="28">
        <f t="shared" si="10"/>
        <v>1.4962962962962963E-2</v>
      </c>
      <c r="Y64" s="28">
        <f t="shared" si="11"/>
        <v>1.5034301561815793E-2</v>
      </c>
      <c r="Z64" s="28">
        <f t="shared" si="12"/>
        <v>2.6999999999999972E-2</v>
      </c>
      <c r="AA64" s="28">
        <f t="shared" si="13"/>
        <v>1.4999999999999866E-2</v>
      </c>
      <c r="AB64" s="28">
        <f t="shared" si="14"/>
        <v>1.4999999999999932E-2</v>
      </c>
      <c r="AC64" s="28">
        <f t="shared" si="14"/>
        <v>1.4999999999999908E-2</v>
      </c>
    </row>
    <row r="65" spans="1:29" ht="14.4" hidden="1" customHeight="1" outlineLevel="1" collapsed="1" x14ac:dyDescent="0.3">
      <c r="A65" s="6" t="s">
        <v>2</v>
      </c>
      <c r="B65" s="6" t="s">
        <v>2</v>
      </c>
      <c r="C65" s="6" t="s">
        <v>2</v>
      </c>
      <c r="D65" s="12" t="s">
        <v>95</v>
      </c>
      <c r="E65" s="12" t="s">
        <v>96</v>
      </c>
      <c r="F65" s="25">
        <v>-709229.81</v>
      </c>
      <c r="G65" s="2">
        <v>-572921</v>
      </c>
      <c r="H65" s="2">
        <v>-571294</v>
      </c>
      <c r="I65" s="2">
        <v>-579862</v>
      </c>
      <c r="J65" s="2">
        <v>-588561</v>
      </c>
      <c r="K65" s="1">
        <f>J65*Laskentatiedot!$M$5</f>
        <v>-604452.147</v>
      </c>
      <c r="L65" s="1">
        <f>K65*Laskentatiedot!N$5</f>
        <v>-613518.92920499993</v>
      </c>
      <c r="M65" s="1">
        <f>L65*Laskentatiedot!O$5</f>
        <v>-622721.71314307489</v>
      </c>
      <c r="N65" s="3">
        <f>M65*Laskentatiedot!P$5</f>
        <v>-632062.53884022089</v>
      </c>
      <c r="P65" s="1">
        <f t="shared" si="26"/>
        <v>1627</v>
      </c>
      <c r="Q65" s="1">
        <f t="shared" si="27"/>
        <v>-8568</v>
      </c>
      <c r="R65" s="1">
        <f t="shared" si="28"/>
        <v>-8699</v>
      </c>
      <c r="S65" s="1">
        <f t="shared" si="24"/>
        <v>-15891.146999999997</v>
      </c>
      <c r="T65" s="1">
        <f t="shared" si="24"/>
        <v>-9066.7822049999377</v>
      </c>
      <c r="U65" s="1">
        <f t="shared" si="24"/>
        <v>-9202.7839380749501</v>
      </c>
      <c r="V65" s="1">
        <f t="shared" si="24"/>
        <v>-9340.8256971460069</v>
      </c>
      <c r="W65" s="28">
        <f t="shared" si="6"/>
        <v>-2.839833065989901E-3</v>
      </c>
      <c r="X65" s="28">
        <f t="shared" si="10"/>
        <v>1.499753191876687E-2</v>
      </c>
      <c r="Y65" s="28">
        <f t="shared" si="11"/>
        <v>1.5001845266632405E-2</v>
      </c>
      <c r="Z65" s="28">
        <f t="shared" si="12"/>
        <v>2.6999999999999996E-2</v>
      </c>
      <c r="AA65" s="28">
        <f t="shared" si="13"/>
        <v>1.4999999999999897E-2</v>
      </c>
      <c r="AB65" s="28">
        <f t="shared" si="14"/>
        <v>1.499999999999992E-2</v>
      </c>
      <c r="AC65" s="28">
        <f t="shared" si="14"/>
        <v>1.4999999999999814E-2</v>
      </c>
    </row>
    <row r="66" spans="1:29" ht="14.4" hidden="1" customHeight="1" outlineLevel="1" collapsed="1" x14ac:dyDescent="0.3">
      <c r="A66" s="6" t="s">
        <v>2</v>
      </c>
      <c r="B66" s="6" t="s">
        <v>2</v>
      </c>
      <c r="C66" s="6" t="s">
        <v>2</v>
      </c>
      <c r="D66" s="12" t="s">
        <v>97</v>
      </c>
      <c r="E66" s="12" t="s">
        <v>98</v>
      </c>
      <c r="F66" s="25">
        <v>-74336.350000000006</v>
      </c>
      <c r="G66" s="2">
        <v>35248</v>
      </c>
      <c r="H66" s="2">
        <v>-200</v>
      </c>
      <c r="I66" s="2">
        <v>-203</v>
      </c>
      <c r="J66" s="2">
        <v>-206</v>
      </c>
      <c r="K66" s="1">
        <f>J66*Laskentatiedot!$M$5</f>
        <v>-211.56199999999998</v>
      </c>
      <c r="L66" s="1">
        <f>K66*Laskentatiedot!N$5</f>
        <v>-214.73542999999995</v>
      </c>
      <c r="M66" s="1">
        <f>L66*Laskentatiedot!O$5</f>
        <v>-217.95646144999992</v>
      </c>
      <c r="N66" s="3">
        <f>M66*Laskentatiedot!P$5</f>
        <v>-221.22580837174991</v>
      </c>
      <c r="P66" s="1">
        <f t="shared" si="26"/>
        <v>-35448</v>
      </c>
      <c r="Q66" s="1">
        <f t="shared" si="27"/>
        <v>-3</v>
      </c>
      <c r="R66" s="1">
        <f t="shared" si="28"/>
        <v>-3</v>
      </c>
      <c r="S66" s="1">
        <f t="shared" si="24"/>
        <v>-5.5619999999999834</v>
      </c>
      <c r="T66" s="1">
        <f t="shared" si="24"/>
        <v>-3.1734299999999678</v>
      </c>
      <c r="U66" s="1">
        <f t="shared" si="24"/>
        <v>-3.2210314499999697</v>
      </c>
      <c r="V66" s="1">
        <f t="shared" si="24"/>
        <v>-3.2693469217499853</v>
      </c>
      <c r="W66" s="28">
        <f t="shared" si="6"/>
        <v>-1.0056740807989106</v>
      </c>
      <c r="X66" s="28">
        <f t="shared" si="10"/>
        <v>1.4999999999999999E-2</v>
      </c>
      <c r="Y66" s="28">
        <f t="shared" si="11"/>
        <v>1.4778325123152709E-2</v>
      </c>
      <c r="Z66" s="28">
        <f t="shared" si="12"/>
        <v>2.699999999999992E-2</v>
      </c>
      <c r="AA66" s="28">
        <f t="shared" si="13"/>
        <v>1.4999999999999849E-2</v>
      </c>
      <c r="AB66" s="28">
        <f t="shared" si="14"/>
        <v>1.4999999999999862E-2</v>
      </c>
      <c r="AC66" s="28">
        <f t="shared" si="14"/>
        <v>1.4999999999999939E-2</v>
      </c>
    </row>
    <row r="67" spans="1:29" ht="14.4" hidden="1" customHeight="1" outlineLevel="1" collapsed="1" x14ac:dyDescent="0.3">
      <c r="A67" s="6" t="s">
        <v>2</v>
      </c>
      <c r="B67" s="6" t="s">
        <v>2</v>
      </c>
      <c r="C67" s="6" t="s">
        <v>2</v>
      </c>
      <c r="D67" s="12" t="s">
        <v>99</v>
      </c>
      <c r="E67" s="12" t="s">
        <v>100</v>
      </c>
      <c r="F67" s="25">
        <v>110509.34</v>
      </c>
      <c r="G67" s="2">
        <v>50000</v>
      </c>
      <c r="H67" s="2">
        <v>55000</v>
      </c>
      <c r="I67" s="2">
        <v>55825</v>
      </c>
      <c r="J67" s="2">
        <v>56662</v>
      </c>
      <c r="K67" s="1">
        <f>J67*Laskentatiedot!$M$5</f>
        <v>58191.873999999996</v>
      </c>
      <c r="L67" s="1">
        <f>K67*Laskentatiedot!N$5</f>
        <v>59064.752109999994</v>
      </c>
      <c r="M67" s="1">
        <f>L67*Laskentatiedot!O$5</f>
        <v>59950.72339164999</v>
      </c>
      <c r="N67" s="3">
        <f>M67*Laskentatiedot!P$5</f>
        <v>60849.984242524733</v>
      </c>
      <c r="P67" s="1">
        <f t="shared" si="26"/>
        <v>5000</v>
      </c>
      <c r="Q67" s="1">
        <f t="shared" si="27"/>
        <v>825</v>
      </c>
      <c r="R67" s="1">
        <f t="shared" si="28"/>
        <v>837</v>
      </c>
      <c r="S67" s="1">
        <f t="shared" si="24"/>
        <v>1529.8739999999962</v>
      </c>
      <c r="T67" s="1">
        <f t="shared" si="24"/>
        <v>872.87810999999783</v>
      </c>
      <c r="U67" s="1">
        <f t="shared" si="24"/>
        <v>885.97128164999594</v>
      </c>
      <c r="V67" s="1">
        <f t="shared" si="24"/>
        <v>899.26085087474348</v>
      </c>
      <c r="W67" s="28">
        <f t="shared" si="6"/>
        <v>0.1</v>
      </c>
      <c r="X67" s="28">
        <f t="shared" si="10"/>
        <v>1.4999999999999999E-2</v>
      </c>
      <c r="Y67" s="28">
        <f t="shared" si="11"/>
        <v>1.4993282579489476E-2</v>
      </c>
      <c r="Z67" s="28">
        <f t="shared" si="12"/>
        <v>2.6999999999999934E-2</v>
      </c>
      <c r="AA67" s="28">
        <f t="shared" si="13"/>
        <v>1.4999999999999963E-2</v>
      </c>
      <c r="AB67" s="28">
        <f t="shared" si="14"/>
        <v>1.4999999999999934E-2</v>
      </c>
      <c r="AC67" s="28">
        <f t="shared" si="14"/>
        <v>1.4999999999999894E-2</v>
      </c>
    </row>
    <row r="68" spans="1:29" ht="14.4" hidden="1" customHeight="1" outlineLevel="1" collapsed="1" x14ac:dyDescent="0.3">
      <c r="A68" s="6" t="s">
        <v>2</v>
      </c>
      <c r="B68" s="6" t="s">
        <v>2</v>
      </c>
      <c r="C68" s="6" t="s">
        <v>2</v>
      </c>
      <c r="D68" s="12" t="s">
        <v>101</v>
      </c>
      <c r="E68" s="12" t="s">
        <v>102</v>
      </c>
      <c r="F68" s="25">
        <v>3058.43</v>
      </c>
      <c r="G68" s="2">
        <v>4000</v>
      </c>
      <c r="H68" s="2">
        <v>5000</v>
      </c>
      <c r="I68" s="2">
        <v>5075</v>
      </c>
      <c r="J68" s="2">
        <v>5151</v>
      </c>
      <c r="K68" s="1">
        <f>J68*Laskentatiedot!$M$5</f>
        <v>5290.0769999999993</v>
      </c>
      <c r="L68" s="1">
        <f>K68*Laskentatiedot!N$5</f>
        <v>5369.4281549999987</v>
      </c>
      <c r="M68" s="1">
        <f>L68*Laskentatiedot!O$5</f>
        <v>5449.9695773249978</v>
      </c>
      <c r="N68" s="3">
        <f>M68*Laskentatiedot!P$5</f>
        <v>5531.7191209848725</v>
      </c>
      <c r="P68" s="1">
        <f t="shared" si="26"/>
        <v>1000</v>
      </c>
      <c r="Q68" s="1">
        <f t="shared" si="27"/>
        <v>75</v>
      </c>
      <c r="R68" s="1">
        <f t="shared" si="28"/>
        <v>76</v>
      </c>
      <c r="S68" s="1">
        <f t="shared" si="24"/>
        <v>139.07699999999932</v>
      </c>
      <c r="T68" s="1">
        <f t="shared" si="24"/>
        <v>79.35115499999938</v>
      </c>
      <c r="U68" s="1">
        <f t="shared" si="24"/>
        <v>80.541422324999075</v>
      </c>
      <c r="V68" s="1">
        <f t="shared" si="24"/>
        <v>81.749543659874689</v>
      </c>
      <c r="W68" s="28">
        <f t="shared" si="6"/>
        <v>0.25</v>
      </c>
      <c r="X68" s="28">
        <f t="shared" si="10"/>
        <v>1.4999999999999999E-2</v>
      </c>
      <c r="Y68" s="28">
        <f t="shared" si="11"/>
        <v>1.4975369458128079E-2</v>
      </c>
      <c r="Z68" s="28">
        <f t="shared" si="12"/>
        <v>2.6999999999999868E-2</v>
      </c>
      <c r="AA68" s="28">
        <f t="shared" si="13"/>
        <v>1.4999999999999885E-2</v>
      </c>
      <c r="AB68" s="28">
        <f t="shared" si="14"/>
        <v>1.4999999999999831E-2</v>
      </c>
      <c r="AC68" s="28">
        <f t="shared" si="14"/>
        <v>1.4999999999999949E-2</v>
      </c>
    </row>
    <row r="69" spans="1:29" collapsed="1" x14ac:dyDescent="0.3">
      <c r="A69" s="6" t="s">
        <v>2</v>
      </c>
      <c r="B69" s="6" t="s">
        <v>2</v>
      </c>
      <c r="C69" s="170" t="s">
        <v>103</v>
      </c>
      <c r="D69" s="171"/>
      <c r="E69" s="171"/>
      <c r="F69" s="25">
        <v>-2870979.77</v>
      </c>
      <c r="G69" s="2">
        <v>-3314242.89</v>
      </c>
      <c r="H69" s="2">
        <v>-2752787</v>
      </c>
      <c r="I69" s="2">
        <v>-2793690</v>
      </c>
      <c r="J69" s="2">
        <v>-2835223</v>
      </c>
      <c r="K69" s="1">
        <f>K70+K77</f>
        <v>-2523812.1145349997</v>
      </c>
      <c r="L69" s="1">
        <f t="shared" ref="L69:M69" si="30">L70+L77</f>
        <v>-2561085.7384030246</v>
      </c>
      <c r="M69" s="1">
        <f t="shared" si="30"/>
        <v>-2599020.8162705698</v>
      </c>
      <c r="N69" s="3">
        <f>N70+N77</f>
        <v>-2637633.6957675428</v>
      </c>
      <c r="P69" s="1">
        <f t="shared" si="26"/>
        <v>561455.89000000013</v>
      </c>
      <c r="Q69" s="1">
        <f t="shared" si="27"/>
        <v>-40903</v>
      </c>
      <c r="R69" s="1">
        <f t="shared" si="28"/>
        <v>-41533</v>
      </c>
      <c r="S69" s="1">
        <f t="shared" ref="S69:V82" si="31">K69-J69</f>
        <v>311410.88546500029</v>
      </c>
      <c r="T69" s="1">
        <f t="shared" si="31"/>
        <v>-37273.623868024908</v>
      </c>
      <c r="U69" s="1">
        <f t="shared" si="31"/>
        <v>-37935.077867545187</v>
      </c>
      <c r="V69" s="1">
        <f t="shared" si="31"/>
        <v>-38612.879496973008</v>
      </c>
      <c r="W69" s="28">
        <f t="shared" si="6"/>
        <v>-0.16940698332462897</v>
      </c>
      <c r="X69" s="28">
        <f t="shared" si="10"/>
        <v>1.4858759504458573E-2</v>
      </c>
      <c r="Y69" s="28">
        <f t="shared" si="11"/>
        <v>1.4866717495498784E-2</v>
      </c>
      <c r="Z69" s="28">
        <f t="shared" si="12"/>
        <v>-0.10983646981736545</v>
      </c>
      <c r="AA69" s="28">
        <f t="shared" si="13"/>
        <v>1.476877920244566E-2</v>
      </c>
      <c r="AB69" s="28">
        <f t="shared" si="14"/>
        <v>1.4812107731777758E-2</v>
      </c>
      <c r="AC69" s="28">
        <f t="shared" si="14"/>
        <v>1.4856702668653514E-2</v>
      </c>
    </row>
    <row r="70" spans="1:29" x14ac:dyDescent="0.3">
      <c r="A70" s="6" t="s">
        <v>2</v>
      </c>
      <c r="B70" s="6" t="s">
        <v>2</v>
      </c>
      <c r="C70" s="6" t="s">
        <v>2</v>
      </c>
      <c r="D70" s="170" t="s">
        <v>104</v>
      </c>
      <c r="E70" s="171"/>
      <c r="F70" s="25">
        <v>-2385982.2000000002</v>
      </c>
      <c r="G70" s="2">
        <v>-2881259.89</v>
      </c>
      <c r="H70" s="2">
        <v>-2370038</v>
      </c>
      <c r="I70" s="2">
        <v>-2405248</v>
      </c>
      <c r="J70" s="2">
        <v>-2440987</v>
      </c>
      <c r="K70" s="1">
        <f>SUM(K71:K75)</f>
        <v>-2130833.9603439998</v>
      </c>
      <c r="L70" s="1">
        <f t="shared" ref="L70:M70" si="32">SUM(L71:L75)</f>
        <v>-2159525.6251491597</v>
      </c>
      <c r="M70" s="1">
        <f t="shared" si="32"/>
        <v>-2188614.9564803969</v>
      </c>
      <c r="N70" s="3">
        <f>SUM(N71:N75)</f>
        <v>-2218107.5922511425</v>
      </c>
      <c r="P70" s="1">
        <f t="shared" si="26"/>
        <v>511221.89000000013</v>
      </c>
      <c r="Q70" s="1">
        <f t="shared" si="27"/>
        <v>-35210</v>
      </c>
      <c r="R70" s="1">
        <f t="shared" si="28"/>
        <v>-35739</v>
      </c>
      <c r="S70" s="1">
        <f t="shared" si="31"/>
        <v>310153.03965600021</v>
      </c>
      <c r="T70" s="1">
        <f t="shared" si="31"/>
        <v>-28691.664805159904</v>
      </c>
      <c r="U70" s="1">
        <f t="shared" si="31"/>
        <v>-29089.331331237219</v>
      </c>
      <c r="V70" s="1">
        <f t="shared" si="31"/>
        <v>-29492.635770745575</v>
      </c>
      <c r="W70" s="28">
        <f t="shared" si="6"/>
        <v>-0.17742998185422285</v>
      </c>
      <c r="X70" s="28">
        <f t="shared" si="10"/>
        <v>1.4856301882079528E-2</v>
      </c>
      <c r="Y70" s="28">
        <f t="shared" si="11"/>
        <v>1.4858758847320526E-2</v>
      </c>
      <c r="Z70" s="28">
        <f t="shared" si="12"/>
        <v>-0.12706050448281789</v>
      </c>
      <c r="AA70" s="28">
        <f t="shared" si="13"/>
        <v>1.346499320882231E-2</v>
      </c>
      <c r="AB70" s="28">
        <f t="shared" si="14"/>
        <v>1.347024133099972E-2</v>
      </c>
      <c r="AC70" s="28">
        <f t="shared" si="14"/>
        <v>1.3475479404643161E-2</v>
      </c>
    </row>
    <row r="71" spans="1:29" ht="14.4" hidden="1" customHeight="1" outlineLevel="1" collapsed="1" x14ac:dyDescent="0.3">
      <c r="A71" s="6" t="s">
        <v>2</v>
      </c>
      <c r="B71" s="6" t="s">
        <v>2</v>
      </c>
      <c r="C71" s="6" t="s">
        <v>2</v>
      </c>
      <c r="D71" s="12" t="s">
        <v>105</v>
      </c>
      <c r="E71" s="12" t="s">
        <v>106</v>
      </c>
      <c r="F71" s="25">
        <v>-1441710.74</v>
      </c>
      <c r="G71" s="2">
        <v>-1493964</v>
      </c>
      <c r="H71" s="2">
        <v>-1446701</v>
      </c>
      <c r="I71" s="2">
        <v>-1468083</v>
      </c>
      <c r="J71" s="2">
        <v>-1489784</v>
      </c>
      <c r="K71" s="1">
        <f>K57*Laskentatiedot!M17</f>
        <v>-1302939.7414799999</v>
      </c>
      <c r="L71" s="1">
        <f>L57*Laskentatiedot!N17</f>
        <v>-1322483.8376021995</v>
      </c>
      <c r="M71" s="1">
        <f>M57*Laskentatiedot!O17</f>
        <v>-1342321.0951662324</v>
      </c>
      <c r="N71" s="3">
        <f>N57*Laskentatiedot!P17</f>
        <v>-1362455.9115937254</v>
      </c>
      <c r="P71" s="1">
        <f t="shared" si="26"/>
        <v>47263</v>
      </c>
      <c r="Q71" s="1">
        <f t="shared" si="27"/>
        <v>-21382</v>
      </c>
      <c r="R71" s="1">
        <f t="shared" si="28"/>
        <v>-21701</v>
      </c>
      <c r="S71" s="1">
        <f t="shared" si="31"/>
        <v>186844.25852000015</v>
      </c>
      <c r="T71" s="1">
        <f t="shared" si="31"/>
        <v>-19544.096122199669</v>
      </c>
      <c r="U71" s="1">
        <f t="shared" si="31"/>
        <v>-19837.257564032916</v>
      </c>
      <c r="V71" s="1">
        <f t="shared" si="31"/>
        <v>-20134.816427493002</v>
      </c>
      <c r="W71" s="28">
        <f t="shared" si="6"/>
        <v>-3.16359698091788E-2</v>
      </c>
      <c r="X71" s="28">
        <f t="shared" si="10"/>
        <v>1.477983356616191E-2</v>
      </c>
      <c r="Y71" s="28">
        <f t="shared" si="11"/>
        <v>1.4781861788468364E-2</v>
      </c>
      <c r="Z71" s="28">
        <f t="shared" si="12"/>
        <v>-0.12541701247966158</v>
      </c>
      <c r="AA71" s="28">
        <f t="shared" si="13"/>
        <v>1.4999999999999748E-2</v>
      </c>
      <c r="AB71" s="28">
        <f t="shared" si="14"/>
        <v>1.4999999999999942E-2</v>
      </c>
      <c r="AC71" s="28">
        <f t="shared" si="14"/>
        <v>1.4999999999999639E-2</v>
      </c>
    </row>
    <row r="72" spans="1:29" ht="14.4" hidden="1" customHeight="1" outlineLevel="1" collapsed="1" x14ac:dyDescent="0.3">
      <c r="A72" s="6" t="s">
        <v>2</v>
      </c>
      <c r="B72" s="6" t="s">
        <v>2</v>
      </c>
      <c r="C72" s="6" t="s">
        <v>2</v>
      </c>
      <c r="D72" s="12" t="s">
        <v>107</v>
      </c>
      <c r="E72" s="12" t="s">
        <v>108</v>
      </c>
      <c r="F72" s="25">
        <v>-594986.32999999996</v>
      </c>
      <c r="G72" s="2">
        <v>-1109016.5900000001</v>
      </c>
      <c r="H72" s="2">
        <v>-628691</v>
      </c>
      <c r="I72" s="2">
        <v>-638121</v>
      </c>
      <c r="J72" s="2">
        <v>-647692</v>
      </c>
      <c r="K72" s="1">
        <f>J72*Laskentatiedot!M19</f>
        <v>-654168.92000000004</v>
      </c>
      <c r="L72" s="1">
        <f>K72*Laskentatiedot!N19</f>
        <v>-660710.60920000006</v>
      </c>
      <c r="M72" s="1">
        <f>L72*Laskentatiedot!O19</f>
        <v>-667317.7152920001</v>
      </c>
      <c r="N72" s="3">
        <f>M72*Laskentatiedot!P19</f>
        <v>-673990.89244492014</v>
      </c>
      <c r="P72" s="1">
        <f t="shared" si="26"/>
        <v>480325.59000000008</v>
      </c>
      <c r="Q72" s="1">
        <f t="shared" si="27"/>
        <v>-9430</v>
      </c>
      <c r="R72" s="1">
        <f t="shared" si="28"/>
        <v>-9571</v>
      </c>
      <c r="S72" s="1">
        <f>K72-J72</f>
        <v>-6476.9200000000419</v>
      </c>
      <c r="T72" s="1">
        <f>L72-K72</f>
        <v>-6541.6892000000225</v>
      </c>
      <c r="U72" s="1">
        <f t="shared" si="31"/>
        <v>-6607.1060920000309</v>
      </c>
      <c r="V72" s="1">
        <f t="shared" si="31"/>
        <v>-6673.1771529200487</v>
      </c>
      <c r="W72" s="28">
        <f t="shared" si="6"/>
        <v>-0.43310947223972551</v>
      </c>
      <c r="X72" s="28">
        <f t="shared" si="10"/>
        <v>1.4999419428622329E-2</v>
      </c>
      <c r="Y72" s="28">
        <f t="shared" si="11"/>
        <v>1.4998722812758082E-2</v>
      </c>
      <c r="Z72" s="28">
        <f t="shared" si="12"/>
        <v>1.0000000000000064E-2</v>
      </c>
      <c r="AA72" s="28">
        <f t="shared" si="13"/>
        <v>1.0000000000000033E-2</v>
      </c>
      <c r="AB72" s="28">
        <f t="shared" si="14"/>
        <v>1.0000000000000045E-2</v>
      </c>
      <c r="AC72" s="28">
        <f t="shared" si="14"/>
        <v>1.0000000000000071E-2</v>
      </c>
    </row>
    <row r="73" spans="1:29" ht="14.4" hidden="1" customHeight="1" outlineLevel="1" collapsed="1" x14ac:dyDescent="0.3">
      <c r="A73" s="6" t="s">
        <v>2</v>
      </c>
      <c r="B73" s="6" t="s">
        <v>2</v>
      </c>
      <c r="C73" s="6" t="s">
        <v>2</v>
      </c>
      <c r="D73" s="12" t="s">
        <v>109</v>
      </c>
      <c r="E73" s="12" t="s">
        <v>110</v>
      </c>
      <c r="F73" s="25">
        <v>-54872.76</v>
      </c>
      <c r="G73" s="2">
        <v>-75672.3</v>
      </c>
      <c r="H73" s="2">
        <v>0</v>
      </c>
      <c r="I73" s="2">
        <v>0</v>
      </c>
      <c r="J73" s="2">
        <v>0</v>
      </c>
      <c r="P73" s="1">
        <f t="shared" si="26"/>
        <v>75672.3</v>
      </c>
      <c r="Q73" s="1">
        <f t="shared" si="27"/>
        <v>0</v>
      </c>
      <c r="R73" s="1">
        <f t="shared" si="28"/>
        <v>0</v>
      </c>
      <c r="S73" s="1">
        <f t="shared" si="31"/>
        <v>0</v>
      </c>
      <c r="T73" s="1">
        <f>L73-K73</f>
        <v>0</v>
      </c>
      <c r="U73" s="1">
        <f>M73-L73</f>
        <v>0</v>
      </c>
      <c r="V73" s="1">
        <f t="shared" si="31"/>
        <v>0</v>
      </c>
      <c r="W73" s="28">
        <f t="shared" si="6"/>
        <v>-1</v>
      </c>
      <c r="X73" s="28" t="e">
        <f t="shared" si="10"/>
        <v>#DIV/0!</v>
      </c>
      <c r="Y73" s="28" t="e">
        <f t="shared" si="11"/>
        <v>#DIV/0!</v>
      </c>
      <c r="Z73" s="28" t="e">
        <f t="shared" si="12"/>
        <v>#DIV/0!</v>
      </c>
      <c r="AA73" s="28" t="e">
        <f t="shared" si="13"/>
        <v>#DIV/0!</v>
      </c>
      <c r="AB73" s="28" t="e">
        <f t="shared" si="14"/>
        <v>#DIV/0!</v>
      </c>
      <c r="AC73" s="28" t="e">
        <f t="shared" si="14"/>
        <v>#DIV/0!</v>
      </c>
    </row>
    <row r="74" spans="1:29" ht="14.4" hidden="1" customHeight="1" outlineLevel="1" collapsed="1" x14ac:dyDescent="0.3">
      <c r="A74" s="6" t="s">
        <v>2</v>
      </c>
      <c r="B74" s="6" t="s">
        <v>2</v>
      </c>
      <c r="C74" s="6" t="s">
        <v>2</v>
      </c>
      <c r="D74" s="12" t="s">
        <v>111</v>
      </c>
      <c r="E74" s="12" t="s">
        <v>112</v>
      </c>
      <c r="F74" s="25">
        <v>-284966.02</v>
      </c>
      <c r="G74" s="2">
        <v>-209369</v>
      </c>
      <c r="H74" s="2">
        <v>-191385</v>
      </c>
      <c r="I74" s="2">
        <v>-194255</v>
      </c>
      <c r="J74" s="2">
        <v>-197170</v>
      </c>
      <c r="K74" s="1">
        <v>0</v>
      </c>
      <c r="L74" s="1">
        <v>0</v>
      </c>
      <c r="M74" s="1">
        <v>0</v>
      </c>
      <c r="N74" s="3">
        <v>0</v>
      </c>
      <c r="P74" s="1">
        <f t="shared" si="26"/>
        <v>17984</v>
      </c>
      <c r="Q74" s="1">
        <f t="shared" si="27"/>
        <v>-2870</v>
      </c>
      <c r="R74" s="1">
        <f t="shared" si="28"/>
        <v>-2915</v>
      </c>
      <c r="S74" s="1">
        <f t="shared" si="31"/>
        <v>197170</v>
      </c>
      <c r="T74" s="1">
        <f t="shared" si="31"/>
        <v>0</v>
      </c>
      <c r="U74" s="1">
        <f t="shared" si="31"/>
        <v>0</v>
      </c>
      <c r="V74" s="1">
        <f t="shared" si="31"/>
        <v>0</v>
      </c>
      <c r="W74" s="28">
        <f t="shared" si="6"/>
        <v>-8.5896192846123348E-2</v>
      </c>
      <c r="X74" s="28">
        <f t="shared" si="10"/>
        <v>1.4995950570838886E-2</v>
      </c>
      <c r="Y74" s="28">
        <f t="shared" si="11"/>
        <v>1.5006048750353915E-2</v>
      </c>
      <c r="Z74" s="28">
        <f t="shared" si="12"/>
        <v>-1</v>
      </c>
      <c r="AA74" s="28" t="e">
        <f t="shared" si="13"/>
        <v>#DIV/0!</v>
      </c>
      <c r="AB74" s="28" t="e">
        <f t="shared" si="14"/>
        <v>#DIV/0!</v>
      </c>
      <c r="AC74" s="28" t="e">
        <f t="shared" si="14"/>
        <v>#DIV/0!</v>
      </c>
    </row>
    <row r="75" spans="1:29" ht="14.4" hidden="1" customHeight="1" outlineLevel="1" collapsed="1" x14ac:dyDescent="0.3">
      <c r="A75" s="6" t="s">
        <v>2</v>
      </c>
      <c r="B75" s="6" t="s">
        <v>2</v>
      </c>
      <c r="C75" s="6" t="s">
        <v>2</v>
      </c>
      <c r="D75" s="12" t="s">
        <v>113</v>
      </c>
      <c r="E75" s="12" t="s">
        <v>114</v>
      </c>
      <c r="F75" s="25">
        <v>0</v>
      </c>
      <c r="G75" s="2">
        <v>0</v>
      </c>
      <c r="H75" s="2">
        <v>-103261</v>
      </c>
      <c r="I75" s="2">
        <v>-104789</v>
      </c>
      <c r="J75" s="2">
        <v>-106341</v>
      </c>
      <c r="K75" s="1">
        <f>K57*Laskentatiedot!M13</f>
        <v>-173725.29886399998</v>
      </c>
      <c r="L75" s="1">
        <f>L57*Laskentatiedot!N13</f>
        <v>-176331.17834695999</v>
      </c>
      <c r="M75" s="1">
        <f>M57*Laskentatiedot!O13</f>
        <v>-178976.14602216435</v>
      </c>
      <c r="N75" s="3">
        <f>N57*Laskentatiedot!P13</f>
        <v>-181660.78821249676</v>
      </c>
      <c r="P75" s="1">
        <f t="shared" si="26"/>
        <v>-103261</v>
      </c>
      <c r="Q75" s="1">
        <f t="shared" si="27"/>
        <v>-1528</v>
      </c>
      <c r="R75" s="1">
        <f t="shared" si="28"/>
        <v>-1552</v>
      </c>
      <c r="S75" s="1">
        <f t="shared" si="31"/>
        <v>-67384.298863999982</v>
      </c>
      <c r="T75" s="1">
        <f t="shared" si="31"/>
        <v>-2605.8794829600083</v>
      </c>
      <c r="U75" s="1">
        <f t="shared" si="31"/>
        <v>-2644.9676752043597</v>
      </c>
      <c r="V75" s="1">
        <f t="shared" si="31"/>
        <v>-2684.6421903324081</v>
      </c>
      <c r="W75" s="28" t="e">
        <f t="shared" ref="W75:W138" si="33">P75/G75</f>
        <v>#DIV/0!</v>
      </c>
      <c r="X75" s="28">
        <f t="shared" si="10"/>
        <v>1.479745499268843E-2</v>
      </c>
      <c r="Y75" s="28">
        <f t="shared" si="11"/>
        <v>1.4810714865109887E-2</v>
      </c>
      <c r="Z75" s="28">
        <f t="shared" si="12"/>
        <v>0.63366245252536635</v>
      </c>
      <c r="AA75" s="28">
        <f t="shared" si="13"/>
        <v>1.500000000000005E-2</v>
      </c>
      <c r="AB75" s="28">
        <f t="shared" si="14"/>
        <v>1.4999999999999772E-2</v>
      </c>
      <c r="AC75" s="28">
        <f t="shared" si="14"/>
        <v>1.499999999999968E-2</v>
      </c>
    </row>
    <row r="76" spans="1:29" ht="14.4" hidden="1" customHeight="1" outlineLevel="1" collapsed="1" x14ac:dyDescent="0.3">
      <c r="A76" s="6" t="s">
        <v>2</v>
      </c>
      <c r="B76" s="6" t="s">
        <v>2</v>
      </c>
      <c r="C76" s="6" t="s">
        <v>2</v>
      </c>
      <c r="D76" s="12" t="s">
        <v>115</v>
      </c>
      <c r="E76" s="12" t="s">
        <v>116</v>
      </c>
      <c r="F76" s="25">
        <v>-9446.35</v>
      </c>
      <c r="G76" s="2">
        <v>6762</v>
      </c>
      <c r="H76" s="2">
        <v>0</v>
      </c>
      <c r="I76" s="2">
        <v>0</v>
      </c>
      <c r="J76" s="2">
        <v>0</v>
      </c>
      <c r="P76" s="1">
        <f t="shared" si="26"/>
        <v>-6762</v>
      </c>
      <c r="Q76" s="1">
        <f t="shared" si="27"/>
        <v>0</v>
      </c>
      <c r="R76" s="1">
        <f t="shared" si="28"/>
        <v>0</v>
      </c>
      <c r="S76" s="1">
        <f t="shared" si="31"/>
        <v>0</v>
      </c>
      <c r="T76" s="1">
        <f t="shared" si="31"/>
        <v>0</v>
      </c>
      <c r="U76" s="1">
        <f t="shared" si="31"/>
        <v>0</v>
      </c>
      <c r="V76" s="1">
        <f t="shared" si="31"/>
        <v>0</v>
      </c>
      <c r="W76" s="28">
        <f t="shared" si="33"/>
        <v>-1</v>
      </c>
      <c r="X76" s="28" t="e">
        <f t="shared" si="10"/>
        <v>#DIV/0!</v>
      </c>
      <c r="Y76" s="28" t="e">
        <f t="shared" si="11"/>
        <v>#DIV/0!</v>
      </c>
      <c r="Z76" s="28" t="e">
        <f t="shared" si="12"/>
        <v>#DIV/0!</v>
      </c>
      <c r="AA76" s="28" t="e">
        <f t="shared" si="13"/>
        <v>#DIV/0!</v>
      </c>
      <c r="AB76" s="28" t="e">
        <f t="shared" si="14"/>
        <v>#DIV/0!</v>
      </c>
      <c r="AC76" s="28" t="e">
        <f t="shared" si="14"/>
        <v>#DIV/0!</v>
      </c>
    </row>
    <row r="77" spans="1:29" collapsed="1" x14ac:dyDescent="0.3">
      <c r="A77" s="6" t="s">
        <v>2</v>
      </c>
      <c r="B77" s="6" t="s">
        <v>2</v>
      </c>
      <c r="C77" s="6" t="s">
        <v>2</v>
      </c>
      <c r="D77" s="170" t="s">
        <v>117</v>
      </c>
      <c r="E77" s="171"/>
      <c r="F77" s="25">
        <v>-484997.57</v>
      </c>
      <c r="G77" s="2">
        <v>-432983</v>
      </c>
      <c r="H77" s="2">
        <v>-382749</v>
      </c>
      <c r="I77" s="2">
        <v>-388442</v>
      </c>
      <c r="J77" s="2">
        <v>-394236</v>
      </c>
      <c r="K77" s="1">
        <f>SUM(K78:K82)</f>
        <v>-392978.15419099998</v>
      </c>
      <c r="L77" s="1">
        <f t="shared" ref="L77:M77" si="34">SUM(L78:L82)</f>
        <v>-401560.11325386504</v>
      </c>
      <c r="M77" s="1">
        <f t="shared" si="34"/>
        <v>-410405.85979017289</v>
      </c>
      <c r="N77" s="3">
        <f>SUM(N78:N82)</f>
        <v>-419526.10351640044</v>
      </c>
      <c r="P77" s="1">
        <f t="shared" si="26"/>
        <v>50234</v>
      </c>
      <c r="Q77" s="1">
        <f t="shared" si="27"/>
        <v>-5693</v>
      </c>
      <c r="R77" s="1">
        <f t="shared" si="28"/>
        <v>-5794</v>
      </c>
      <c r="S77" s="1">
        <f t="shared" si="31"/>
        <v>1257.8458090000204</v>
      </c>
      <c r="T77" s="1">
        <f t="shared" si="31"/>
        <v>-8581.9590628650622</v>
      </c>
      <c r="U77" s="1">
        <f t="shared" si="31"/>
        <v>-8845.7465363078518</v>
      </c>
      <c r="V77" s="1">
        <f t="shared" si="31"/>
        <v>-9120.2437262275489</v>
      </c>
      <c r="W77" s="28">
        <f t="shared" si="33"/>
        <v>-0.11601841180831581</v>
      </c>
      <c r="X77" s="28">
        <f t="shared" si="10"/>
        <v>1.4873977463037135E-2</v>
      </c>
      <c r="Y77" s="28">
        <f t="shared" si="11"/>
        <v>1.4915997755134615E-2</v>
      </c>
      <c r="Z77" s="28">
        <f t="shared" si="12"/>
        <v>-3.1905909379154121E-3</v>
      </c>
      <c r="AA77" s="28">
        <f t="shared" si="13"/>
        <v>2.1838259891398325E-2</v>
      </c>
      <c r="AB77" s="28">
        <f t="shared" si="14"/>
        <v>2.2028449152059079E-2</v>
      </c>
      <c r="AC77" s="28">
        <f t="shared" si="14"/>
        <v>2.2222498798848613E-2</v>
      </c>
    </row>
    <row r="78" spans="1:29" ht="14.4" hidden="1" customHeight="1" outlineLevel="1" collapsed="1" x14ac:dyDescent="0.3">
      <c r="A78" s="6" t="s">
        <v>2</v>
      </c>
      <c r="B78" s="6" t="s">
        <v>2</v>
      </c>
      <c r="C78" s="6" t="s">
        <v>2</v>
      </c>
      <c r="D78" s="12" t="s">
        <v>118</v>
      </c>
      <c r="E78" s="12" t="s">
        <v>119</v>
      </c>
      <c r="F78" s="25">
        <v>-108739.17</v>
      </c>
      <c r="G78" s="2">
        <v>-100864</v>
      </c>
      <c r="H78" s="2">
        <v>-101922</v>
      </c>
      <c r="I78" s="2">
        <v>-103450</v>
      </c>
      <c r="J78" s="2">
        <v>-105003</v>
      </c>
      <c r="K78" s="1">
        <f>K57*Laskentatiedot!M12</f>
        <v>-141151.80532700001</v>
      </c>
      <c r="L78" s="1">
        <f>L57*Laskentatiedot!N12</f>
        <v>-143269.08240690498</v>
      </c>
      <c r="M78" s="1">
        <f>M57*Laskentatiedot!O12</f>
        <v>-145418.11864300855</v>
      </c>
      <c r="N78" s="3">
        <f>N57*Laskentatiedot!P12</f>
        <v>-147599.39042265364</v>
      </c>
      <c r="P78" s="1">
        <f t="shared" si="26"/>
        <v>-1058</v>
      </c>
      <c r="Q78" s="1">
        <f t="shared" si="27"/>
        <v>-1528</v>
      </c>
      <c r="R78" s="1">
        <f t="shared" si="28"/>
        <v>-1553</v>
      </c>
      <c r="S78" s="1">
        <f t="shared" si="31"/>
        <v>-36148.805327000009</v>
      </c>
      <c r="T78" s="1">
        <f t="shared" si="31"/>
        <v>-2117.2770799049758</v>
      </c>
      <c r="U78" s="1">
        <f t="shared" si="31"/>
        <v>-2149.0362361035659</v>
      </c>
      <c r="V78" s="1">
        <f t="shared" si="31"/>
        <v>-2181.2717796450888</v>
      </c>
      <c r="W78" s="28">
        <f t="shared" si="33"/>
        <v>1.0489371827411168E-2</v>
      </c>
      <c r="X78" s="28">
        <f t="shared" si="10"/>
        <v>1.4991856517729244E-2</v>
      </c>
      <c r="Y78" s="28">
        <f t="shared" si="11"/>
        <v>1.5012083131947801E-2</v>
      </c>
      <c r="Z78" s="28">
        <f t="shared" si="12"/>
        <v>0.3442645003190386</v>
      </c>
      <c r="AA78" s="28">
        <f t="shared" si="13"/>
        <v>1.4999999999999828E-2</v>
      </c>
      <c r="AB78" s="28">
        <f t="shared" si="14"/>
        <v>1.4999999999999939E-2</v>
      </c>
      <c r="AC78" s="28">
        <f t="shared" si="14"/>
        <v>1.4999999999999729E-2</v>
      </c>
    </row>
    <row r="79" spans="1:29" ht="14.4" hidden="1" customHeight="1" outlineLevel="1" collapsed="1" x14ac:dyDescent="0.3">
      <c r="A79" s="6" t="s">
        <v>2</v>
      </c>
      <c r="B79" s="6" t="s">
        <v>2</v>
      </c>
      <c r="C79" s="6" t="s">
        <v>2</v>
      </c>
      <c r="D79" s="12" t="s">
        <v>120</v>
      </c>
      <c r="E79" s="12" t="s">
        <v>121</v>
      </c>
      <c r="F79" s="25">
        <v>-293236.15999999997</v>
      </c>
      <c r="G79" s="2">
        <v>-264339</v>
      </c>
      <c r="H79" s="2">
        <v>-208585</v>
      </c>
      <c r="I79" s="2">
        <v>-211668</v>
      </c>
      <c r="J79" s="2">
        <v>-214807</v>
      </c>
      <c r="K79" s="1">
        <f>K57*Laskentatiedot!M13</f>
        <v>-173725.29886399998</v>
      </c>
      <c r="L79" s="1">
        <f>L57*Laskentatiedot!N13</f>
        <v>-176331.17834695999</v>
      </c>
      <c r="M79" s="1">
        <f>M57*Laskentatiedot!O13</f>
        <v>-178976.14602216435</v>
      </c>
      <c r="N79" s="3">
        <f>N57*Laskentatiedot!P13</f>
        <v>-181660.78821249676</v>
      </c>
      <c r="P79" s="1">
        <f t="shared" si="26"/>
        <v>55754</v>
      </c>
      <c r="Q79" s="1">
        <f t="shared" si="27"/>
        <v>-3083</v>
      </c>
      <c r="R79" s="1">
        <f t="shared" si="28"/>
        <v>-3139</v>
      </c>
      <c r="S79" s="1">
        <f t="shared" si="31"/>
        <v>41081.701136000018</v>
      </c>
      <c r="T79" s="1">
        <f t="shared" si="31"/>
        <v>-2605.8794829600083</v>
      </c>
      <c r="U79" s="1">
        <f t="shared" si="31"/>
        <v>-2644.9676752043597</v>
      </c>
      <c r="V79" s="1">
        <f t="shared" si="31"/>
        <v>-2684.6421903324081</v>
      </c>
      <c r="W79" s="28">
        <f t="shared" si="33"/>
        <v>-0.21091855533992335</v>
      </c>
      <c r="X79" s="28">
        <f t="shared" si="10"/>
        <v>1.4780545101517367E-2</v>
      </c>
      <c r="Y79" s="28">
        <f t="shared" si="11"/>
        <v>1.4829827843604135E-2</v>
      </c>
      <c r="Z79" s="28">
        <f t="shared" si="12"/>
        <v>-0.19124935935979748</v>
      </c>
      <c r="AA79" s="28">
        <f t="shared" si="13"/>
        <v>1.500000000000005E-2</v>
      </c>
      <c r="AB79" s="28">
        <f t="shared" si="14"/>
        <v>1.4999999999999772E-2</v>
      </c>
      <c r="AC79" s="28">
        <f t="shared" si="14"/>
        <v>1.499999999999968E-2</v>
      </c>
    </row>
    <row r="80" spans="1:29" ht="14.4" hidden="1" customHeight="1" outlineLevel="1" collapsed="1" x14ac:dyDescent="0.3">
      <c r="A80" s="6" t="s">
        <v>2</v>
      </c>
      <c r="B80" s="6" t="s">
        <v>2</v>
      </c>
      <c r="C80" s="6" t="s">
        <v>2</v>
      </c>
      <c r="D80" s="12" t="s">
        <v>122</v>
      </c>
      <c r="E80" s="12" t="s">
        <v>123</v>
      </c>
      <c r="F80" s="25">
        <v>-85334.55</v>
      </c>
      <c r="G80" s="2">
        <v>-70605</v>
      </c>
      <c r="H80" s="2">
        <v>-71344</v>
      </c>
      <c r="I80" s="2">
        <v>-72413</v>
      </c>
      <c r="J80" s="2">
        <v>-73501</v>
      </c>
      <c r="K80" s="1">
        <f>J80*Laskentatiedot!M18</f>
        <v>-77176.05</v>
      </c>
      <c r="L80" s="1">
        <f>K80*Laskentatiedot!N18</f>
        <v>-81034.852500000008</v>
      </c>
      <c r="M80" s="1">
        <f>L80*Laskentatiedot!O18</f>
        <v>-85086.595125000007</v>
      </c>
      <c r="N80" s="3">
        <f>M80*Laskentatiedot!P18</f>
        <v>-89340.924881250015</v>
      </c>
      <c r="P80" s="1">
        <f t="shared" si="26"/>
        <v>-739</v>
      </c>
      <c r="Q80" s="1">
        <f t="shared" si="27"/>
        <v>-1069</v>
      </c>
      <c r="R80" s="1">
        <f t="shared" si="28"/>
        <v>-1088</v>
      </c>
      <c r="S80" s="1">
        <f t="shared" si="31"/>
        <v>-3675.0500000000029</v>
      </c>
      <c r="T80" s="1">
        <f t="shared" si="31"/>
        <v>-3858.8025000000052</v>
      </c>
      <c r="U80" s="1">
        <f t="shared" si="31"/>
        <v>-4051.742624999999</v>
      </c>
      <c r="V80" s="1">
        <f t="shared" si="31"/>
        <v>-4254.3297562500084</v>
      </c>
      <c r="W80" s="28">
        <f t="shared" si="33"/>
        <v>1.0466680829969549E-2</v>
      </c>
      <c r="X80" s="28">
        <f t="shared" si="10"/>
        <v>1.4983740749046872E-2</v>
      </c>
      <c r="Y80" s="28">
        <f t="shared" si="11"/>
        <v>1.5024926463480314E-2</v>
      </c>
      <c r="Z80" s="28">
        <f t="shared" si="12"/>
        <v>5.0000000000000037E-2</v>
      </c>
      <c r="AA80" s="28">
        <f t="shared" si="13"/>
        <v>5.0000000000000065E-2</v>
      </c>
      <c r="AB80" s="28">
        <f t="shared" si="14"/>
        <v>4.9999999999999982E-2</v>
      </c>
      <c r="AC80" s="28">
        <f t="shared" si="14"/>
        <v>5.0000000000000093E-2</v>
      </c>
    </row>
    <row r="81" spans="1:29" ht="14.4" hidden="1" customHeight="1" outlineLevel="1" collapsed="1" x14ac:dyDescent="0.3">
      <c r="A81" s="6" t="s">
        <v>2</v>
      </c>
      <c r="B81" s="6" t="s">
        <v>2</v>
      </c>
      <c r="C81" s="6" t="s">
        <v>2</v>
      </c>
      <c r="D81" s="12" t="s">
        <v>124</v>
      </c>
      <c r="E81" s="12" t="s">
        <v>125</v>
      </c>
      <c r="F81" s="25">
        <v>-3775.05</v>
      </c>
      <c r="G81" s="2">
        <v>-1060</v>
      </c>
      <c r="H81" s="2">
        <v>-898</v>
      </c>
      <c r="I81" s="2">
        <v>-911</v>
      </c>
      <c r="J81" s="2">
        <v>-925</v>
      </c>
      <c r="K81" s="1">
        <f>J81</f>
        <v>-925</v>
      </c>
      <c r="L81" s="1">
        <f t="shared" ref="L81:N82" si="35">K81</f>
        <v>-925</v>
      </c>
      <c r="M81" s="1">
        <f t="shared" si="35"/>
        <v>-925</v>
      </c>
      <c r="N81" s="3">
        <f t="shared" si="35"/>
        <v>-925</v>
      </c>
      <c r="P81" s="1">
        <f t="shared" si="26"/>
        <v>162</v>
      </c>
      <c r="Q81" s="1">
        <f t="shared" si="27"/>
        <v>-13</v>
      </c>
      <c r="R81" s="1">
        <f t="shared" si="28"/>
        <v>-14</v>
      </c>
      <c r="S81" s="1">
        <f t="shared" si="31"/>
        <v>0</v>
      </c>
      <c r="T81" s="1">
        <f t="shared" si="31"/>
        <v>0</v>
      </c>
      <c r="U81" s="1">
        <f t="shared" si="31"/>
        <v>0</v>
      </c>
      <c r="V81" s="1">
        <f t="shared" si="31"/>
        <v>0</v>
      </c>
      <c r="W81" s="28">
        <f t="shared" si="33"/>
        <v>-0.15283018867924528</v>
      </c>
      <c r="X81" s="28">
        <f t="shared" si="10"/>
        <v>1.4476614699331848E-2</v>
      </c>
      <c r="Y81" s="28">
        <f t="shared" si="11"/>
        <v>1.5367727771679473E-2</v>
      </c>
      <c r="Z81" s="28">
        <f t="shared" si="12"/>
        <v>0</v>
      </c>
      <c r="AA81" s="28">
        <f t="shared" si="13"/>
        <v>0</v>
      </c>
      <c r="AB81" s="28">
        <f t="shared" si="14"/>
        <v>0</v>
      </c>
      <c r="AC81" s="28">
        <f t="shared" si="14"/>
        <v>0</v>
      </c>
    </row>
    <row r="82" spans="1:29" ht="14.4" hidden="1" customHeight="1" outlineLevel="1" collapsed="1" x14ac:dyDescent="0.3">
      <c r="A82" s="6" t="s">
        <v>2</v>
      </c>
      <c r="B82" s="6" t="s">
        <v>2</v>
      </c>
      <c r="C82" s="6" t="s">
        <v>2</v>
      </c>
      <c r="D82" s="12" t="s">
        <v>126</v>
      </c>
      <c r="E82" s="12" t="s">
        <v>127</v>
      </c>
      <c r="F82" s="25">
        <v>6087.36</v>
      </c>
      <c r="G82" s="2">
        <v>3885</v>
      </c>
      <c r="H82" s="2">
        <v>0</v>
      </c>
      <c r="I82" s="2">
        <v>0</v>
      </c>
      <c r="J82" s="2">
        <v>0</v>
      </c>
      <c r="K82" s="1">
        <f>J82</f>
        <v>0</v>
      </c>
      <c r="L82" s="1">
        <f t="shared" si="35"/>
        <v>0</v>
      </c>
      <c r="M82" s="1">
        <f t="shared" si="35"/>
        <v>0</v>
      </c>
      <c r="N82" s="3">
        <f t="shared" si="35"/>
        <v>0</v>
      </c>
      <c r="P82" s="1">
        <f t="shared" si="26"/>
        <v>-3885</v>
      </c>
      <c r="Q82" s="1">
        <f t="shared" si="27"/>
        <v>0</v>
      </c>
      <c r="R82" s="1">
        <f t="shared" si="28"/>
        <v>0</v>
      </c>
      <c r="S82" s="1">
        <f t="shared" si="31"/>
        <v>0</v>
      </c>
      <c r="T82" s="1">
        <f t="shared" si="31"/>
        <v>0</v>
      </c>
      <c r="U82" s="1">
        <f t="shared" si="31"/>
        <v>0</v>
      </c>
      <c r="V82" s="1">
        <f t="shared" si="31"/>
        <v>0</v>
      </c>
      <c r="W82" s="28">
        <f t="shared" si="33"/>
        <v>-1</v>
      </c>
      <c r="X82" s="28" t="e">
        <f t="shared" si="10"/>
        <v>#DIV/0!</v>
      </c>
      <c r="Y82" s="28" t="e">
        <f t="shared" si="11"/>
        <v>#DIV/0!</v>
      </c>
      <c r="Z82" s="28" t="e">
        <f t="shared" si="12"/>
        <v>#DIV/0!</v>
      </c>
      <c r="AA82" s="28" t="e">
        <f t="shared" si="13"/>
        <v>#DIV/0!</v>
      </c>
      <c r="AB82" s="28" t="e">
        <f t="shared" si="14"/>
        <v>#DIV/0!</v>
      </c>
      <c r="AC82" s="28" t="e">
        <f t="shared" si="14"/>
        <v>#DIV/0!</v>
      </c>
    </row>
    <row r="83" spans="1:29" ht="14.4" hidden="1" customHeight="1" outlineLevel="1" collapsed="1" x14ac:dyDescent="0.3">
      <c r="A83" s="6" t="s">
        <v>2</v>
      </c>
      <c r="B83" s="6" t="s">
        <v>2</v>
      </c>
      <c r="C83" s="6" t="s">
        <v>2</v>
      </c>
      <c r="D83" s="6" t="s">
        <v>2</v>
      </c>
      <c r="E83" s="6" t="s">
        <v>2</v>
      </c>
      <c r="F83" s="6" t="s">
        <v>2</v>
      </c>
      <c r="G83" s="6" t="s">
        <v>2</v>
      </c>
      <c r="H83" s="6" t="s">
        <v>2</v>
      </c>
      <c r="I83" s="6" t="s">
        <v>2</v>
      </c>
      <c r="J83" s="6" t="s">
        <v>2</v>
      </c>
      <c r="W83" s="28"/>
      <c r="X83" s="28"/>
      <c r="Y83" s="28"/>
      <c r="Z83" s="28"/>
      <c r="AA83" s="28"/>
      <c r="AB83" s="28"/>
      <c r="AC83" s="28"/>
    </row>
    <row r="84" spans="1:29" collapsed="1" x14ac:dyDescent="0.3">
      <c r="A84" s="12" t="s">
        <v>2</v>
      </c>
      <c r="B84" s="170" t="s">
        <v>128</v>
      </c>
      <c r="C84" s="171"/>
      <c r="D84" s="171"/>
      <c r="E84" s="171"/>
      <c r="F84" s="25">
        <v>-36571604.520000003</v>
      </c>
      <c r="G84" s="2">
        <v>-36214767.020000003</v>
      </c>
      <c r="H84" s="2">
        <v>-38485808</v>
      </c>
      <c r="I84" s="2">
        <v>-39545730</v>
      </c>
      <c r="J84" s="2">
        <v>-40636073</v>
      </c>
      <c r="K84" s="1">
        <f>SUM(K85:K111)</f>
        <v>-41531163.065470986</v>
      </c>
      <c r="L84" s="1">
        <f t="shared" ref="L84:M84" si="36">SUM(L85:L111)</f>
        <v>-42711701.939527117</v>
      </c>
      <c r="M84" s="1">
        <f t="shared" si="36"/>
        <v>-43926283.663428895</v>
      </c>
      <c r="N84" s="3">
        <f>SUM(N85:N111)</f>
        <v>-45175900.683027714</v>
      </c>
      <c r="P84" s="1">
        <f t="shared" ref="P84:P111" si="37">H84-G84</f>
        <v>-2271040.9799999967</v>
      </c>
      <c r="Q84" s="1">
        <f t="shared" ref="Q84:Q111" si="38">I84-H84</f>
        <v>-1059922</v>
      </c>
      <c r="R84" s="1">
        <f t="shared" ref="R84:R111" si="39">J84-I84</f>
        <v>-1090343</v>
      </c>
      <c r="S84" s="1">
        <f t="shared" ref="S84:V99" si="40">K84-J84</f>
        <v>-895090.06547098607</v>
      </c>
      <c r="T84" s="1">
        <f t="shared" si="40"/>
        <v>-1180538.8740561306</v>
      </c>
      <c r="U84" s="1">
        <f t="shared" si="40"/>
        <v>-1214581.7239017785</v>
      </c>
      <c r="V84" s="1">
        <f t="shared" si="40"/>
        <v>-1249617.0195988193</v>
      </c>
      <c r="W84" s="28">
        <f t="shared" si="33"/>
        <v>6.2710357317659657E-2</v>
      </c>
      <c r="X84" s="28">
        <f t="shared" si="10"/>
        <v>2.7540593665072589E-2</v>
      </c>
      <c r="Y84" s="28">
        <f t="shared" si="11"/>
        <v>2.7571699902871942E-2</v>
      </c>
      <c r="Z84" s="28">
        <f t="shared" si="12"/>
        <v>2.2026982417099852E-2</v>
      </c>
      <c r="AA84" s="28">
        <f t="shared" si="13"/>
        <v>2.8425374752811362E-2</v>
      </c>
      <c r="AB84" s="28">
        <f t="shared" si="14"/>
        <v>2.8436743766882207E-2</v>
      </c>
      <c r="AC84" s="28">
        <f t="shared" si="14"/>
        <v>2.844804785156901E-2</v>
      </c>
    </row>
    <row r="85" spans="1:29" ht="14.4" hidden="1" customHeight="1" outlineLevel="1" collapsed="1" x14ac:dyDescent="0.3">
      <c r="A85" s="6" t="s">
        <v>2</v>
      </c>
      <c r="B85" s="6" t="s">
        <v>2</v>
      </c>
      <c r="C85" s="6" t="s">
        <v>2</v>
      </c>
      <c r="D85" s="12" t="s">
        <v>129</v>
      </c>
      <c r="E85" s="12" t="s">
        <v>130</v>
      </c>
      <c r="F85" s="25">
        <v>-210872.93</v>
      </c>
      <c r="G85" s="2">
        <v>-198920</v>
      </c>
      <c r="H85" s="2">
        <v>-199000</v>
      </c>
      <c r="I85" s="2">
        <v>-201985</v>
      </c>
      <c r="J85" s="2">
        <v>-205015</v>
      </c>
      <c r="K85" s="1">
        <f>J85*Laskentatiedot!M4</f>
        <v>-209320.31499999997</v>
      </c>
      <c r="L85" s="1">
        <f>K85*Laskentatiedot!N4</f>
        <v>-213716.04161499997</v>
      </c>
      <c r="M85" s="1">
        <f>L85*Laskentatiedot!O4</f>
        <v>-218204.07848891494</v>
      </c>
      <c r="N85" s="3">
        <f>M85*Laskentatiedot!P4</f>
        <v>-222786.36413718213</v>
      </c>
      <c r="P85" s="1">
        <f t="shared" si="37"/>
        <v>-80</v>
      </c>
      <c r="Q85" s="1">
        <f t="shared" si="38"/>
        <v>-2985</v>
      </c>
      <c r="R85" s="1">
        <f t="shared" si="39"/>
        <v>-3030</v>
      </c>
      <c r="S85" s="1">
        <f t="shared" si="40"/>
        <v>-4305.3149999999732</v>
      </c>
      <c r="T85" s="1">
        <f t="shared" si="40"/>
        <v>-4395.7266149999923</v>
      </c>
      <c r="U85" s="1">
        <f t="shared" si="40"/>
        <v>-4488.0368739149708</v>
      </c>
      <c r="V85" s="1">
        <f t="shared" si="40"/>
        <v>-4582.2856482671923</v>
      </c>
      <c r="W85" s="28">
        <f t="shared" si="33"/>
        <v>4.0217172732756888E-4</v>
      </c>
      <c r="X85" s="28">
        <f t="shared" si="10"/>
        <v>1.4999999999999999E-2</v>
      </c>
      <c r="Y85" s="28">
        <f t="shared" si="11"/>
        <v>1.500111394410476E-2</v>
      </c>
      <c r="Z85" s="28">
        <f t="shared" si="12"/>
        <v>2.0999999999999869E-2</v>
      </c>
      <c r="AA85" s="28">
        <f t="shared" si="13"/>
        <v>2.0999999999999967E-2</v>
      </c>
      <c r="AB85" s="28">
        <f t="shared" si="14"/>
        <v>2.0999999999999866E-2</v>
      </c>
      <c r="AC85" s="28">
        <f t="shared" si="14"/>
        <v>2.0999999999999901E-2</v>
      </c>
    </row>
    <row r="86" spans="1:29" ht="14.4" hidden="1" customHeight="1" outlineLevel="1" collapsed="1" x14ac:dyDescent="0.3">
      <c r="A86" s="6" t="s">
        <v>2</v>
      </c>
      <c r="B86" s="6" t="s">
        <v>2</v>
      </c>
      <c r="C86" s="6" t="s">
        <v>2</v>
      </c>
      <c r="D86" s="12" t="s">
        <v>131</v>
      </c>
      <c r="E86" s="12" t="s">
        <v>132</v>
      </c>
      <c r="F86" s="25">
        <v>-30326814.690000001</v>
      </c>
      <c r="G86" s="2">
        <v>-29992564</v>
      </c>
      <c r="H86" s="2">
        <f>-31595185+237912</f>
        <v>-31357273</v>
      </c>
      <c r="I86" s="2">
        <f>H86*Laskentatiedot!M8</f>
        <v>-32297991.190000001</v>
      </c>
      <c r="J86" s="33">
        <f>I86*Laskentatiedot!L8</f>
        <v>-33266930.925700001</v>
      </c>
      <c r="K86" s="1">
        <f>J86*Laskentatiedot!M8</f>
        <v>-34264938.853471003</v>
      </c>
      <c r="L86" s="1">
        <f>K86*Laskentatiedot!N8</f>
        <v>-35292887.019075133</v>
      </c>
      <c r="M86" s="1">
        <f>L86*Laskentatiedot!O8</f>
        <v>-36351673.629647389</v>
      </c>
      <c r="N86" s="3">
        <f>M86*Laskentatiedot!P8</f>
        <v>-37442223.838536814</v>
      </c>
      <c r="P86" s="1">
        <f t="shared" si="37"/>
        <v>-1364709</v>
      </c>
      <c r="Q86" s="1">
        <f t="shared" si="38"/>
        <v>-940718.19000000134</v>
      </c>
      <c r="R86" s="1">
        <f t="shared" si="39"/>
        <v>-968939.73570000008</v>
      </c>
      <c r="S86" s="1">
        <f t="shared" si="40"/>
        <v>-998007.92777100205</v>
      </c>
      <c r="T86" s="1">
        <f t="shared" si="40"/>
        <v>-1027948.1656041294</v>
      </c>
      <c r="U86" s="1">
        <f t="shared" si="40"/>
        <v>-1058786.6105722561</v>
      </c>
      <c r="V86" s="1">
        <f t="shared" si="40"/>
        <v>-1090550.2088894248</v>
      </c>
      <c r="W86" s="28">
        <f t="shared" si="33"/>
        <v>4.5501578324547376E-2</v>
      </c>
      <c r="X86" s="28">
        <f t="shared" si="10"/>
        <v>3.0000000000000044E-2</v>
      </c>
      <c r="Y86" s="28">
        <f t="shared" si="11"/>
        <v>3.0000000000000002E-2</v>
      </c>
      <c r="Z86" s="28">
        <f t="shared" si="12"/>
        <v>3.0000000000000061E-2</v>
      </c>
      <c r="AA86" s="28">
        <f t="shared" si="13"/>
        <v>2.9999999999999982E-2</v>
      </c>
      <c r="AB86" s="28">
        <f t="shared" si="14"/>
        <v>3.0000000000000061E-2</v>
      </c>
      <c r="AC86" s="28">
        <f t="shared" si="14"/>
        <v>3.0000000000000086E-2</v>
      </c>
    </row>
    <row r="87" spans="1:29" ht="14.4" hidden="1" customHeight="1" outlineLevel="1" collapsed="1" x14ac:dyDescent="0.3">
      <c r="A87" s="6" t="s">
        <v>2</v>
      </c>
      <c r="B87" s="6" t="s">
        <v>2</v>
      </c>
      <c r="C87" s="6" t="s">
        <v>2</v>
      </c>
      <c r="D87" s="12" t="s">
        <v>133</v>
      </c>
      <c r="E87" s="12" t="s">
        <v>134</v>
      </c>
      <c r="F87" s="25">
        <v>-607704.39</v>
      </c>
      <c r="G87" s="2">
        <v>-743287</v>
      </c>
      <c r="H87" s="2">
        <v>-1080907</v>
      </c>
      <c r="I87" s="2">
        <v>-1097121</v>
      </c>
      <c r="J87" s="2">
        <v>-1113579</v>
      </c>
      <c r="K87" s="1">
        <f>J87*Laskentatiedot!M$4</f>
        <v>-1136964.159</v>
      </c>
      <c r="L87" s="20">
        <f>K87*Laskentatiedot!N$4</f>
        <v>-1160840.406339</v>
      </c>
      <c r="M87" s="20">
        <f>L87*Laskentatiedot!O$4</f>
        <v>-1185218.0548721189</v>
      </c>
      <c r="N87" s="20">
        <f>M87*Laskentatiedot!P$4</f>
        <v>-1210107.6340244333</v>
      </c>
      <c r="P87" s="1">
        <f t="shared" si="37"/>
        <v>-337620</v>
      </c>
      <c r="Q87" s="1">
        <f t="shared" si="38"/>
        <v>-16214</v>
      </c>
      <c r="R87" s="1">
        <f t="shared" si="39"/>
        <v>-16458</v>
      </c>
      <c r="S87" s="1">
        <f t="shared" si="40"/>
        <v>-23385.158999999985</v>
      </c>
      <c r="T87" s="1">
        <f t="shared" si="40"/>
        <v>-23876.247338999994</v>
      </c>
      <c r="U87" s="1">
        <f t="shared" si="40"/>
        <v>-24377.648533118889</v>
      </c>
      <c r="V87" s="1">
        <f t="shared" si="40"/>
        <v>-24889.579152314458</v>
      </c>
      <c r="W87" s="28">
        <f t="shared" si="33"/>
        <v>0.45422562213519141</v>
      </c>
      <c r="X87" s="28">
        <f t="shared" si="10"/>
        <v>1.5000365433843985E-2</v>
      </c>
      <c r="Y87" s="28">
        <f t="shared" si="11"/>
        <v>1.500108009964261E-2</v>
      </c>
      <c r="Z87" s="28">
        <f t="shared" si="12"/>
        <v>2.0999999999999987E-2</v>
      </c>
      <c r="AA87" s="28">
        <f t="shared" si="13"/>
        <v>2.0999999999999994E-2</v>
      </c>
      <c r="AB87" s="28">
        <f t="shared" si="14"/>
        <v>2.0999999999999904E-2</v>
      </c>
      <c r="AC87" s="28">
        <f t="shared" si="14"/>
        <v>2.0999999999999967E-2</v>
      </c>
    </row>
    <row r="88" spans="1:29" ht="14.4" hidden="1" customHeight="1" outlineLevel="1" collapsed="1" x14ac:dyDescent="0.3">
      <c r="A88" s="6" t="s">
        <v>2</v>
      </c>
      <c r="B88" s="6" t="s">
        <v>2</v>
      </c>
      <c r="C88" s="6" t="s">
        <v>2</v>
      </c>
      <c r="D88" s="12" t="s">
        <v>135</v>
      </c>
      <c r="E88" s="12" t="s">
        <v>136</v>
      </c>
      <c r="F88" s="25">
        <v>-411288.79</v>
      </c>
      <c r="G88" s="2">
        <v>-468686</v>
      </c>
      <c r="H88" s="2">
        <v>-488800</v>
      </c>
      <c r="I88" s="2">
        <v>-496131</v>
      </c>
      <c r="J88" s="2">
        <v>-503570</v>
      </c>
      <c r="K88" s="20">
        <f>J88*Laskentatiedot!M$4</f>
        <v>-514144.97</v>
      </c>
      <c r="L88" s="20">
        <f>K88*Laskentatiedot!N$4</f>
        <v>-524942.01436999987</v>
      </c>
      <c r="M88" s="20">
        <f>L88*Laskentatiedot!O$4</f>
        <v>-535965.79667176981</v>
      </c>
      <c r="N88" s="20">
        <f>M88*Laskentatiedot!P$4</f>
        <v>-547221.07840187696</v>
      </c>
      <c r="P88" s="1">
        <f t="shared" si="37"/>
        <v>-20114</v>
      </c>
      <c r="Q88" s="1">
        <f t="shared" si="38"/>
        <v>-7331</v>
      </c>
      <c r="R88" s="1">
        <f t="shared" si="39"/>
        <v>-7439</v>
      </c>
      <c r="S88" s="1">
        <f t="shared" si="40"/>
        <v>-10574.969999999972</v>
      </c>
      <c r="T88" s="1">
        <f t="shared" si="40"/>
        <v>-10797.044369999901</v>
      </c>
      <c r="U88" s="1">
        <f t="shared" si="40"/>
        <v>-11023.782301769941</v>
      </c>
      <c r="V88" s="1">
        <f t="shared" si="40"/>
        <v>-11255.281730107148</v>
      </c>
      <c r="W88" s="28">
        <f t="shared" si="33"/>
        <v>4.2915726093802675E-2</v>
      </c>
      <c r="X88" s="28">
        <f t="shared" si="10"/>
        <v>1.4997954173486089E-2</v>
      </c>
      <c r="Y88" s="28">
        <f t="shared" si="11"/>
        <v>1.4994023755822554E-2</v>
      </c>
      <c r="Z88" s="28">
        <f t="shared" si="12"/>
        <v>2.0999999999999946E-2</v>
      </c>
      <c r="AA88" s="28">
        <f t="shared" si="13"/>
        <v>2.099999999999981E-2</v>
      </c>
      <c r="AB88" s="28">
        <f t="shared" si="14"/>
        <v>2.0999999999999894E-2</v>
      </c>
      <c r="AC88" s="28">
        <f t="shared" si="14"/>
        <v>2.0999999999999967E-2</v>
      </c>
    </row>
    <row r="89" spans="1:29" ht="14.4" hidden="1" customHeight="1" outlineLevel="1" collapsed="1" x14ac:dyDescent="0.3">
      <c r="A89" s="6" t="s">
        <v>2</v>
      </c>
      <c r="B89" s="6" t="s">
        <v>2</v>
      </c>
      <c r="C89" s="6" t="s">
        <v>2</v>
      </c>
      <c r="D89" s="12" t="s">
        <v>137</v>
      </c>
      <c r="E89" s="12" t="s">
        <v>138</v>
      </c>
      <c r="F89" s="25">
        <v>-3345.63</v>
      </c>
      <c r="G89" s="2">
        <v>-500</v>
      </c>
      <c r="H89" s="2">
        <v>-1100</v>
      </c>
      <c r="I89" s="2">
        <v>-1116</v>
      </c>
      <c r="J89" s="2">
        <v>-1133</v>
      </c>
      <c r="K89" s="20">
        <f>J89*Laskentatiedot!M$4</f>
        <v>-1156.7929999999999</v>
      </c>
      <c r="L89" s="20">
        <f>K89*Laskentatiedot!N$4</f>
        <v>-1181.0856529999999</v>
      </c>
      <c r="M89" s="20">
        <f>L89*Laskentatiedot!O$4</f>
        <v>-1205.8884517129998</v>
      </c>
      <c r="N89" s="20">
        <f>M89*Laskentatiedot!P$4</f>
        <v>-1231.2121091989727</v>
      </c>
      <c r="P89" s="1">
        <f t="shared" si="37"/>
        <v>-600</v>
      </c>
      <c r="Q89" s="1">
        <f t="shared" si="38"/>
        <v>-16</v>
      </c>
      <c r="R89" s="1">
        <f t="shared" si="39"/>
        <v>-17</v>
      </c>
      <c r="S89" s="1">
        <f t="shared" si="40"/>
        <v>-23.792999999999893</v>
      </c>
      <c r="T89" s="1">
        <f t="shared" si="40"/>
        <v>-24.292652999999973</v>
      </c>
      <c r="U89" s="1">
        <f t="shared" si="40"/>
        <v>-24.802798712999902</v>
      </c>
      <c r="V89" s="1">
        <f t="shared" si="40"/>
        <v>-25.323657485972944</v>
      </c>
      <c r="W89" s="28">
        <f t="shared" si="33"/>
        <v>1.2</v>
      </c>
      <c r="X89" s="28">
        <f t="shared" si="10"/>
        <v>1.4545454545454545E-2</v>
      </c>
      <c r="Y89" s="28">
        <f t="shared" si="11"/>
        <v>1.5232974910394265E-2</v>
      </c>
      <c r="Z89" s="28">
        <f t="shared" si="12"/>
        <v>2.0999999999999904E-2</v>
      </c>
      <c r="AA89" s="28">
        <f t="shared" si="13"/>
        <v>2.0999999999999977E-2</v>
      </c>
      <c r="AB89" s="28">
        <f t="shared" si="14"/>
        <v>2.0999999999999918E-2</v>
      </c>
      <c r="AC89" s="28">
        <f t="shared" si="14"/>
        <v>2.099999999999996E-2</v>
      </c>
    </row>
    <row r="90" spans="1:29" ht="14.4" hidden="1" customHeight="1" outlineLevel="1" collapsed="1" x14ac:dyDescent="0.3">
      <c r="A90" s="6" t="s">
        <v>2</v>
      </c>
      <c r="B90" s="6" t="s">
        <v>2</v>
      </c>
      <c r="C90" s="6" t="s">
        <v>2</v>
      </c>
      <c r="D90" s="12" t="s">
        <v>139</v>
      </c>
      <c r="E90" s="12" t="s">
        <v>140</v>
      </c>
      <c r="F90" s="25">
        <v>-560620.77</v>
      </c>
      <c r="G90" s="2">
        <v>-603337</v>
      </c>
      <c r="H90" s="2">
        <v>-679244</v>
      </c>
      <c r="I90" s="2">
        <v>-689428</v>
      </c>
      <c r="J90" s="2">
        <v>-699768</v>
      </c>
      <c r="K90" s="20">
        <f>J90*Laskentatiedot!M$4</f>
        <v>-714463.12799999991</v>
      </c>
      <c r="L90" s="20">
        <f>K90*Laskentatiedot!N$4</f>
        <v>-729466.85368799989</v>
      </c>
      <c r="M90" s="20">
        <f>L90*Laskentatiedot!O$4</f>
        <v>-744785.65761544777</v>
      </c>
      <c r="N90" s="20">
        <f>M90*Laskentatiedot!P$4</f>
        <v>-760426.15642537212</v>
      </c>
      <c r="P90" s="1">
        <f t="shared" si="37"/>
        <v>-75907</v>
      </c>
      <c r="Q90" s="1">
        <f t="shared" si="38"/>
        <v>-10184</v>
      </c>
      <c r="R90" s="1">
        <f t="shared" si="39"/>
        <v>-10340</v>
      </c>
      <c r="S90" s="1">
        <f t="shared" si="40"/>
        <v>-14695.12799999991</v>
      </c>
      <c r="T90" s="1">
        <f t="shared" si="40"/>
        <v>-15003.725687999977</v>
      </c>
      <c r="U90" s="1">
        <f t="shared" si="40"/>
        <v>-15318.80392744788</v>
      </c>
      <c r="V90" s="1">
        <f t="shared" si="40"/>
        <v>-15640.498809924349</v>
      </c>
      <c r="W90" s="28">
        <f t="shared" si="33"/>
        <v>0.12581194257935449</v>
      </c>
      <c r="X90" s="28">
        <f t="shared" ref="X90:X152" si="41">Q90/H90</f>
        <v>1.4993139431485593E-2</v>
      </c>
      <c r="Y90" s="28">
        <f t="shared" ref="Y90:Y152" si="42">R90/I90</f>
        <v>1.4997940321541916E-2</v>
      </c>
      <c r="Z90" s="28">
        <f t="shared" ref="Z90:Z152" si="43">S90/J90</f>
        <v>2.0999999999999869E-2</v>
      </c>
      <c r="AA90" s="28">
        <f t="shared" ref="AA90:AA152" si="44">T90/K90</f>
        <v>2.099999999999997E-2</v>
      </c>
      <c r="AB90" s="28">
        <f t="shared" ref="AB90:AC152" si="45">U90/L90</f>
        <v>2.0999999999999838E-2</v>
      </c>
      <c r="AC90" s="28">
        <f t="shared" si="45"/>
        <v>2.0999999999999928E-2</v>
      </c>
    </row>
    <row r="91" spans="1:29" ht="14.4" hidden="1" customHeight="1" outlineLevel="1" collapsed="1" x14ac:dyDescent="0.3">
      <c r="A91" s="6" t="s">
        <v>2</v>
      </c>
      <c r="B91" s="6" t="s">
        <v>2</v>
      </c>
      <c r="C91" s="6" t="s">
        <v>2</v>
      </c>
      <c r="D91" s="12" t="s">
        <v>141</v>
      </c>
      <c r="E91" s="12" t="s">
        <v>142</v>
      </c>
      <c r="F91" s="25">
        <v>-6326.31</v>
      </c>
      <c r="G91" s="2">
        <v>-12000</v>
      </c>
      <c r="H91" s="2">
        <v>-12168</v>
      </c>
      <c r="I91" s="2">
        <v>-12351</v>
      </c>
      <c r="J91" s="2">
        <v>-12536</v>
      </c>
      <c r="K91" s="20">
        <f>J91*Laskentatiedot!M$4</f>
        <v>-12799.255999999999</v>
      </c>
      <c r="L91" s="20">
        <f>K91*Laskentatiedot!N$4</f>
        <v>-13068.040375999999</v>
      </c>
      <c r="M91" s="20">
        <f>L91*Laskentatiedot!O$4</f>
        <v>-13342.469223895998</v>
      </c>
      <c r="N91" s="20">
        <f>M91*Laskentatiedot!P$4</f>
        <v>-13622.661077597813</v>
      </c>
      <c r="P91" s="1">
        <f t="shared" si="37"/>
        <v>-168</v>
      </c>
      <c r="Q91" s="1">
        <f t="shared" si="38"/>
        <v>-183</v>
      </c>
      <c r="R91" s="1">
        <f t="shared" si="39"/>
        <v>-185</v>
      </c>
      <c r="S91" s="1">
        <f t="shared" si="40"/>
        <v>-263.2559999999994</v>
      </c>
      <c r="T91" s="1">
        <f t="shared" si="40"/>
        <v>-268.78437599999961</v>
      </c>
      <c r="U91" s="1">
        <f t="shared" si="40"/>
        <v>-274.42884789599884</v>
      </c>
      <c r="V91" s="1">
        <f t="shared" si="40"/>
        <v>-280.19185370181549</v>
      </c>
      <c r="W91" s="28">
        <f t="shared" si="33"/>
        <v>1.4E-2</v>
      </c>
      <c r="X91" s="28">
        <f t="shared" si="41"/>
        <v>1.5039447731755425E-2</v>
      </c>
      <c r="Y91" s="28">
        <f t="shared" si="42"/>
        <v>1.4978544247429358E-2</v>
      </c>
      <c r="Z91" s="28">
        <f t="shared" si="43"/>
        <v>2.0999999999999953E-2</v>
      </c>
      <c r="AA91" s="28">
        <f t="shared" si="44"/>
        <v>2.099999999999997E-2</v>
      </c>
      <c r="AB91" s="28">
        <f t="shared" si="45"/>
        <v>2.0999999999999915E-2</v>
      </c>
      <c r="AC91" s="28">
        <f t="shared" si="45"/>
        <v>2.0999999999999967E-2</v>
      </c>
    </row>
    <row r="92" spans="1:29" ht="14.4" hidden="1" customHeight="1" outlineLevel="1" collapsed="1" x14ac:dyDescent="0.3">
      <c r="A92" s="6" t="s">
        <v>2</v>
      </c>
      <c r="B92" s="6" t="s">
        <v>2</v>
      </c>
      <c r="C92" s="6" t="s">
        <v>2</v>
      </c>
      <c r="D92" s="12" t="s">
        <v>143</v>
      </c>
      <c r="E92" s="12" t="s">
        <v>144</v>
      </c>
      <c r="F92" s="25">
        <v>0</v>
      </c>
      <c r="G92" s="2">
        <v>0</v>
      </c>
      <c r="H92" s="2">
        <v>-18000</v>
      </c>
      <c r="I92" s="2">
        <v>-18270</v>
      </c>
      <c r="J92" s="2">
        <v>-18544</v>
      </c>
      <c r="K92" s="20">
        <f>J92*Laskentatiedot!M$4</f>
        <v>-18933.423999999999</v>
      </c>
      <c r="L92" s="20">
        <f>K92*Laskentatiedot!N$4</f>
        <v>-19331.025903999998</v>
      </c>
      <c r="M92" s="20">
        <f>L92*Laskentatiedot!O$4</f>
        <v>-19736.977447983998</v>
      </c>
      <c r="N92" s="20">
        <f>M92*Laskentatiedot!P$4</f>
        <v>-20151.453974391661</v>
      </c>
      <c r="P92" s="1">
        <f t="shared" si="37"/>
        <v>-18000</v>
      </c>
      <c r="Q92" s="1">
        <f t="shared" si="38"/>
        <v>-270</v>
      </c>
      <c r="R92" s="1">
        <f t="shared" si="39"/>
        <v>-274</v>
      </c>
      <c r="S92" s="1">
        <f t="shared" si="40"/>
        <v>-389.42399999999907</v>
      </c>
      <c r="T92" s="1">
        <f t="shared" si="40"/>
        <v>-397.60190399999919</v>
      </c>
      <c r="U92" s="1">
        <f t="shared" si="40"/>
        <v>-405.95154398399973</v>
      </c>
      <c r="V92" s="1">
        <f t="shared" si="40"/>
        <v>-414.47652640766319</v>
      </c>
      <c r="W92" s="28" t="e">
        <f t="shared" si="33"/>
        <v>#DIV/0!</v>
      </c>
      <c r="X92" s="28">
        <f t="shared" si="41"/>
        <v>1.4999999999999999E-2</v>
      </c>
      <c r="Y92" s="28">
        <f t="shared" si="42"/>
        <v>1.4997263273125342E-2</v>
      </c>
      <c r="Z92" s="28">
        <f t="shared" si="43"/>
        <v>2.0999999999999949E-2</v>
      </c>
      <c r="AA92" s="28">
        <f t="shared" si="44"/>
        <v>2.099999999999996E-2</v>
      </c>
      <c r="AB92" s="28">
        <f t="shared" si="45"/>
        <v>2.0999999999999987E-2</v>
      </c>
      <c r="AC92" s="28">
        <f t="shared" si="45"/>
        <v>2.099999999999996E-2</v>
      </c>
    </row>
    <row r="93" spans="1:29" ht="14.4" hidden="1" customHeight="1" outlineLevel="1" collapsed="1" x14ac:dyDescent="0.3">
      <c r="A93" s="6" t="s">
        <v>2</v>
      </c>
      <c r="B93" s="6" t="s">
        <v>2</v>
      </c>
      <c r="C93" s="6" t="s">
        <v>2</v>
      </c>
      <c r="D93" s="12" t="s">
        <v>145</v>
      </c>
      <c r="E93" s="12" t="s">
        <v>146</v>
      </c>
      <c r="F93" s="25">
        <v>-70946.17</v>
      </c>
      <c r="G93" s="2">
        <v>-62763</v>
      </c>
      <c r="H93" s="2">
        <v>-64828</v>
      </c>
      <c r="I93" s="2">
        <v>-65797</v>
      </c>
      <c r="J93" s="2">
        <v>-66785</v>
      </c>
      <c r="K93" s="20">
        <f>J93*Laskentatiedot!M$4</f>
        <v>-68187.485000000001</v>
      </c>
      <c r="L93" s="20">
        <f>K93*Laskentatiedot!N$4</f>
        <v>-69619.422184999989</v>
      </c>
      <c r="M93" s="20">
        <f>L93*Laskentatiedot!O$4</f>
        <v>-71081.430050884985</v>
      </c>
      <c r="N93" s="20">
        <f>M93*Laskentatiedot!P$4</f>
        <v>-72574.140081953563</v>
      </c>
      <c r="P93" s="1">
        <f t="shared" si="37"/>
        <v>-2065</v>
      </c>
      <c r="Q93" s="1">
        <f t="shared" si="38"/>
        <v>-969</v>
      </c>
      <c r="R93" s="1">
        <f t="shared" si="39"/>
        <v>-988</v>
      </c>
      <c r="S93" s="1">
        <f t="shared" si="40"/>
        <v>-1402.4850000000006</v>
      </c>
      <c r="T93" s="1">
        <f t="shared" si="40"/>
        <v>-1431.9371849999879</v>
      </c>
      <c r="U93" s="1">
        <f t="shared" si="40"/>
        <v>-1462.0078658849961</v>
      </c>
      <c r="V93" s="1">
        <f t="shared" si="40"/>
        <v>-1492.7100310685782</v>
      </c>
      <c r="W93" s="28">
        <f t="shared" si="33"/>
        <v>3.2901550276436757E-2</v>
      </c>
      <c r="X93" s="28">
        <f t="shared" si="41"/>
        <v>1.4947245017584994E-2</v>
      </c>
      <c r="Y93" s="28">
        <f t="shared" si="42"/>
        <v>1.5015882183078255E-2</v>
      </c>
      <c r="Z93" s="28">
        <f t="shared" si="43"/>
        <v>2.1000000000000008E-2</v>
      </c>
      <c r="AA93" s="28">
        <f t="shared" si="44"/>
        <v>2.0999999999999824E-2</v>
      </c>
      <c r="AB93" s="28">
        <f t="shared" si="45"/>
        <v>2.0999999999999949E-2</v>
      </c>
      <c r="AC93" s="28">
        <f t="shared" si="45"/>
        <v>2.0999999999999911E-2</v>
      </c>
    </row>
    <row r="94" spans="1:29" ht="14.4" hidden="1" customHeight="1" outlineLevel="1" collapsed="1" x14ac:dyDescent="0.3">
      <c r="A94" s="6" t="s">
        <v>2</v>
      </c>
      <c r="B94" s="6" t="s">
        <v>2</v>
      </c>
      <c r="C94" s="6" t="s">
        <v>2</v>
      </c>
      <c r="D94" s="12" t="s">
        <v>147</v>
      </c>
      <c r="E94" s="12" t="s">
        <v>148</v>
      </c>
      <c r="F94" s="25">
        <v>-38682.959999999999</v>
      </c>
      <c r="G94" s="2">
        <v>-33863</v>
      </c>
      <c r="H94" s="2">
        <v>-32740</v>
      </c>
      <c r="I94" s="2">
        <v>-33228</v>
      </c>
      <c r="J94" s="2">
        <v>-33727</v>
      </c>
      <c r="K94" s="20">
        <f>J94*Laskentatiedot!M$4</f>
        <v>-34435.267</v>
      </c>
      <c r="L94" s="20">
        <f>K94*Laskentatiedot!N$4</f>
        <v>-35158.407606999994</v>
      </c>
      <c r="M94" s="20">
        <f>L94*Laskentatiedot!O$4</f>
        <v>-35896.734166746988</v>
      </c>
      <c r="N94" s="20">
        <f>M94*Laskentatiedot!P$4</f>
        <v>-36650.565584248674</v>
      </c>
      <c r="P94" s="1">
        <f t="shared" si="37"/>
        <v>1123</v>
      </c>
      <c r="Q94" s="1">
        <f t="shared" si="38"/>
        <v>-488</v>
      </c>
      <c r="R94" s="1">
        <f t="shared" si="39"/>
        <v>-499</v>
      </c>
      <c r="S94" s="1">
        <f t="shared" si="40"/>
        <v>-708.26699999999983</v>
      </c>
      <c r="T94" s="1">
        <f t="shared" si="40"/>
        <v>-723.14060699999391</v>
      </c>
      <c r="U94" s="1">
        <f t="shared" si="40"/>
        <v>-738.32655974699446</v>
      </c>
      <c r="V94" s="1">
        <f t="shared" si="40"/>
        <v>-753.83141750168579</v>
      </c>
      <c r="W94" s="28">
        <f t="shared" si="33"/>
        <v>-3.3163039305436612E-2</v>
      </c>
      <c r="X94" s="28">
        <f t="shared" si="41"/>
        <v>1.4905314599877826E-2</v>
      </c>
      <c r="Y94" s="28">
        <f t="shared" si="42"/>
        <v>1.501745515830023E-2</v>
      </c>
      <c r="Z94" s="28">
        <f t="shared" si="43"/>
        <v>2.0999999999999994E-2</v>
      </c>
      <c r="AA94" s="28">
        <f t="shared" si="44"/>
        <v>2.0999999999999824E-2</v>
      </c>
      <c r="AB94" s="28">
        <f t="shared" si="45"/>
        <v>2.0999999999999845E-2</v>
      </c>
      <c r="AC94" s="28">
        <f t="shared" si="45"/>
        <v>2.0999999999999974E-2</v>
      </c>
    </row>
    <row r="95" spans="1:29" ht="14.4" hidden="1" customHeight="1" outlineLevel="1" collapsed="1" x14ac:dyDescent="0.3">
      <c r="A95" s="6" t="s">
        <v>2</v>
      </c>
      <c r="B95" s="6" t="s">
        <v>2</v>
      </c>
      <c r="C95" s="6" t="s">
        <v>2</v>
      </c>
      <c r="D95" s="12" t="s">
        <v>149</v>
      </c>
      <c r="E95" s="12" t="s">
        <v>150</v>
      </c>
      <c r="F95" s="25">
        <v>-32956.06</v>
      </c>
      <c r="G95" s="2">
        <v>-30671</v>
      </c>
      <c r="H95" s="2">
        <v>-45460</v>
      </c>
      <c r="I95" s="2">
        <v>-46140</v>
      </c>
      <c r="J95" s="2">
        <v>-46832</v>
      </c>
      <c r="K95" s="20">
        <f>J95*Laskentatiedot!M$4</f>
        <v>-47815.471999999994</v>
      </c>
      <c r="L95" s="20">
        <f>K95*Laskentatiedot!N$4</f>
        <v>-48819.596911999986</v>
      </c>
      <c r="M95" s="20">
        <f>L95*Laskentatiedot!O$4</f>
        <v>-49844.808447151983</v>
      </c>
      <c r="N95" s="20">
        <f>M95*Laskentatiedot!P$4</f>
        <v>-50891.549424542172</v>
      </c>
      <c r="P95" s="1">
        <f t="shared" si="37"/>
        <v>-14789</v>
      </c>
      <c r="Q95" s="1">
        <f t="shared" si="38"/>
        <v>-680</v>
      </c>
      <c r="R95" s="1">
        <f t="shared" si="39"/>
        <v>-692</v>
      </c>
      <c r="S95" s="1">
        <f t="shared" si="40"/>
        <v>-983.4719999999943</v>
      </c>
      <c r="T95" s="1">
        <f t="shared" si="40"/>
        <v>-1004.124911999992</v>
      </c>
      <c r="U95" s="1">
        <f t="shared" si="40"/>
        <v>-1025.2115351519969</v>
      </c>
      <c r="V95" s="1">
        <f t="shared" si="40"/>
        <v>-1046.7409773901891</v>
      </c>
      <c r="W95" s="28">
        <f t="shared" si="33"/>
        <v>0.482181865605947</v>
      </c>
      <c r="X95" s="28">
        <f t="shared" si="41"/>
        <v>1.4958205015398152E-2</v>
      </c>
      <c r="Y95" s="28">
        <f t="shared" si="42"/>
        <v>1.4997832683138274E-2</v>
      </c>
      <c r="Z95" s="28">
        <f t="shared" si="43"/>
        <v>2.099999999999988E-2</v>
      </c>
      <c r="AA95" s="28">
        <f t="shared" si="44"/>
        <v>2.0999999999999835E-2</v>
      </c>
      <c r="AB95" s="28">
        <f t="shared" si="45"/>
        <v>2.0999999999999942E-2</v>
      </c>
      <c r="AC95" s="28">
        <f t="shared" si="45"/>
        <v>2.0999999999999949E-2</v>
      </c>
    </row>
    <row r="96" spans="1:29" ht="14.4" hidden="1" customHeight="1" outlineLevel="1" collapsed="1" x14ac:dyDescent="0.3">
      <c r="A96" s="6" t="s">
        <v>2</v>
      </c>
      <c r="B96" s="6" t="s">
        <v>2</v>
      </c>
      <c r="C96" s="6" t="s">
        <v>2</v>
      </c>
      <c r="D96" s="12" t="s">
        <v>151</v>
      </c>
      <c r="E96" s="12" t="s">
        <v>152</v>
      </c>
      <c r="F96" s="25">
        <v>-102430.12</v>
      </c>
      <c r="G96" s="2">
        <v>-106706</v>
      </c>
      <c r="H96" s="2">
        <v>-137820</v>
      </c>
      <c r="I96" s="2">
        <v>-139885</v>
      </c>
      <c r="J96" s="2">
        <v>-141986</v>
      </c>
      <c r="K96" s="20">
        <f>J96*Laskentatiedot!M$4</f>
        <v>-144967.70599999998</v>
      </c>
      <c r="L96" s="20">
        <f>K96*Laskentatiedot!N$4</f>
        <v>-148012.02782599998</v>
      </c>
      <c r="M96" s="20">
        <f>L96*Laskentatiedot!O$4</f>
        <v>-151120.28041034596</v>
      </c>
      <c r="N96" s="20">
        <f>M96*Laskentatiedot!P$4</f>
        <v>-154293.8062989632</v>
      </c>
      <c r="P96" s="1">
        <f t="shared" si="37"/>
        <v>-31114</v>
      </c>
      <c r="Q96" s="1">
        <f t="shared" si="38"/>
        <v>-2065</v>
      </c>
      <c r="R96" s="1">
        <f t="shared" si="39"/>
        <v>-2101</v>
      </c>
      <c r="S96" s="1">
        <f t="shared" si="40"/>
        <v>-2981.7059999999765</v>
      </c>
      <c r="T96" s="1">
        <f t="shared" si="40"/>
        <v>-3044.3218259999994</v>
      </c>
      <c r="U96" s="1">
        <f t="shared" si="40"/>
        <v>-3108.252584345988</v>
      </c>
      <c r="V96" s="1">
        <f t="shared" si="40"/>
        <v>-3173.5258886172378</v>
      </c>
      <c r="W96" s="28">
        <f t="shared" si="33"/>
        <v>0.29158622757858038</v>
      </c>
      <c r="X96" s="28">
        <f t="shared" si="41"/>
        <v>1.4983311565810477E-2</v>
      </c>
      <c r="Y96" s="28">
        <f t="shared" si="42"/>
        <v>1.5019480287378919E-2</v>
      </c>
      <c r="Z96" s="28">
        <f t="shared" si="43"/>
        <v>2.0999999999999835E-2</v>
      </c>
      <c r="AA96" s="28">
        <f t="shared" si="44"/>
        <v>2.0999999999999998E-2</v>
      </c>
      <c r="AB96" s="28">
        <f t="shared" si="45"/>
        <v>2.0999999999999922E-2</v>
      </c>
      <c r="AC96" s="28">
        <f t="shared" si="45"/>
        <v>2.0999999999999817E-2</v>
      </c>
    </row>
    <row r="97" spans="1:29" ht="14.4" hidden="1" customHeight="1" outlineLevel="1" collapsed="1" x14ac:dyDescent="0.3">
      <c r="A97" s="6" t="s">
        <v>2</v>
      </c>
      <c r="B97" s="6" t="s">
        <v>2</v>
      </c>
      <c r="C97" s="6" t="s">
        <v>2</v>
      </c>
      <c r="D97" s="12" t="s">
        <v>153</v>
      </c>
      <c r="E97" s="12" t="s">
        <v>154</v>
      </c>
      <c r="F97" s="25">
        <v>-2065.2600000000002</v>
      </c>
      <c r="G97" s="2">
        <v>-2550</v>
      </c>
      <c r="H97" s="2">
        <v>-2488</v>
      </c>
      <c r="I97" s="2">
        <v>-2524</v>
      </c>
      <c r="J97" s="2">
        <v>-2563</v>
      </c>
      <c r="K97" s="20">
        <f>J97*Laskentatiedot!M$4</f>
        <v>-2616.8229999999999</v>
      </c>
      <c r="L97" s="20">
        <f>K97*Laskentatiedot!N$4</f>
        <v>-2671.7762829999997</v>
      </c>
      <c r="M97" s="20">
        <f>L97*Laskentatiedot!O$4</f>
        <v>-2727.8835849429993</v>
      </c>
      <c r="N97" s="20">
        <f>M97*Laskentatiedot!P$4</f>
        <v>-2785.169140226802</v>
      </c>
      <c r="P97" s="1">
        <f t="shared" si="37"/>
        <v>62</v>
      </c>
      <c r="Q97" s="1">
        <f t="shared" si="38"/>
        <v>-36</v>
      </c>
      <c r="R97" s="1">
        <f t="shared" si="39"/>
        <v>-39</v>
      </c>
      <c r="S97" s="1">
        <f t="shared" si="40"/>
        <v>-53.822999999999865</v>
      </c>
      <c r="T97" s="1">
        <f t="shared" si="40"/>
        <v>-54.953282999999828</v>
      </c>
      <c r="U97" s="1">
        <f t="shared" si="40"/>
        <v>-56.107301942999584</v>
      </c>
      <c r="V97" s="1">
        <f t="shared" si="40"/>
        <v>-57.285555283802751</v>
      </c>
      <c r="W97" s="28">
        <f t="shared" si="33"/>
        <v>-2.4313725490196079E-2</v>
      </c>
      <c r="X97" s="28">
        <f t="shared" si="41"/>
        <v>1.4469453376205787E-2</v>
      </c>
      <c r="Y97" s="28">
        <f t="shared" si="42"/>
        <v>1.5451664025356577E-2</v>
      </c>
      <c r="Z97" s="28">
        <f t="shared" si="43"/>
        <v>2.0999999999999946E-2</v>
      </c>
      <c r="AA97" s="28">
        <f t="shared" si="44"/>
        <v>2.0999999999999935E-2</v>
      </c>
      <c r="AB97" s="28">
        <f t="shared" si="45"/>
        <v>2.0999999999999845E-2</v>
      </c>
      <c r="AC97" s="28">
        <f t="shared" si="45"/>
        <v>2.0999999999999915E-2</v>
      </c>
    </row>
    <row r="98" spans="1:29" ht="14.4" hidden="1" customHeight="1" outlineLevel="1" collapsed="1" x14ac:dyDescent="0.3">
      <c r="A98" s="6" t="s">
        <v>2</v>
      </c>
      <c r="B98" s="6" t="s">
        <v>2</v>
      </c>
      <c r="C98" s="6" t="s">
        <v>2</v>
      </c>
      <c r="D98" s="12" t="s">
        <v>155</v>
      </c>
      <c r="E98" s="12" t="s">
        <v>156</v>
      </c>
      <c r="F98" s="25">
        <v>-363472.19</v>
      </c>
      <c r="G98" s="2">
        <v>-470368</v>
      </c>
      <c r="H98" s="2">
        <v>-350700</v>
      </c>
      <c r="I98" s="2">
        <v>-355960</v>
      </c>
      <c r="J98" s="2">
        <v>-361298</v>
      </c>
      <c r="K98" s="20">
        <f>J98*Laskentatiedot!M$4</f>
        <v>-368885.25799999997</v>
      </c>
      <c r="L98" s="20">
        <f>K98*Laskentatiedot!N$4</f>
        <v>-376631.84841799992</v>
      </c>
      <c r="M98" s="20">
        <f>L98*Laskentatiedot!O$4</f>
        <v>-384541.11723477789</v>
      </c>
      <c r="N98" s="20">
        <f>M98*Laskentatiedot!P$4</f>
        <v>-392616.4806967082</v>
      </c>
      <c r="P98" s="1">
        <f t="shared" si="37"/>
        <v>119668</v>
      </c>
      <c r="Q98" s="1">
        <f t="shared" si="38"/>
        <v>-5260</v>
      </c>
      <c r="R98" s="1">
        <f t="shared" si="39"/>
        <v>-5338</v>
      </c>
      <c r="S98" s="1">
        <f t="shared" si="40"/>
        <v>-7587.2579999999725</v>
      </c>
      <c r="T98" s="1">
        <f t="shared" si="40"/>
        <v>-7746.5904179999488</v>
      </c>
      <c r="U98" s="1">
        <f t="shared" si="40"/>
        <v>-7909.2688167779706</v>
      </c>
      <c r="V98" s="1">
        <f t="shared" si="40"/>
        <v>-8075.3634619303048</v>
      </c>
      <c r="W98" s="28">
        <f t="shared" si="33"/>
        <v>-0.25441356554867678</v>
      </c>
      <c r="X98" s="28">
        <f t="shared" si="41"/>
        <v>1.4998574280011405E-2</v>
      </c>
      <c r="Y98" s="28">
        <f t="shared" si="42"/>
        <v>1.4996066973817283E-2</v>
      </c>
      <c r="Z98" s="28">
        <f t="shared" si="43"/>
        <v>2.0999999999999925E-2</v>
      </c>
      <c r="AA98" s="28">
        <f t="shared" si="44"/>
        <v>2.0999999999999863E-2</v>
      </c>
      <c r="AB98" s="28">
        <f t="shared" si="45"/>
        <v>2.0999999999999925E-2</v>
      </c>
      <c r="AC98" s="28">
        <f t="shared" si="45"/>
        <v>2.0999999999999918E-2</v>
      </c>
    </row>
    <row r="99" spans="1:29" ht="14.4" hidden="1" customHeight="1" outlineLevel="1" collapsed="1" x14ac:dyDescent="0.3">
      <c r="A99" s="6" t="s">
        <v>2</v>
      </c>
      <c r="B99" s="6" t="s">
        <v>2</v>
      </c>
      <c r="C99" s="6" t="s">
        <v>2</v>
      </c>
      <c r="D99" s="12" t="s">
        <v>157</v>
      </c>
      <c r="E99" s="12" t="s">
        <v>158</v>
      </c>
      <c r="F99" s="25">
        <v>-252164.67</v>
      </c>
      <c r="G99" s="2">
        <v>-255276</v>
      </c>
      <c r="H99" s="2">
        <v>-480300</v>
      </c>
      <c r="I99" s="2">
        <v>-487504</v>
      </c>
      <c r="J99" s="2">
        <v>-494816</v>
      </c>
      <c r="K99" s="20">
        <f>J99*Laskentatiedot!M$4</f>
        <v>-505207.13599999994</v>
      </c>
      <c r="L99" s="20">
        <f>K99*Laskentatiedot!N$4</f>
        <v>-515816.48585599987</v>
      </c>
      <c r="M99" s="20">
        <f>L99*Laskentatiedot!O$4</f>
        <v>-526648.63205897587</v>
      </c>
      <c r="N99" s="20">
        <f>M99*Laskentatiedot!P$4</f>
        <v>-537708.25333221431</v>
      </c>
      <c r="P99" s="1">
        <f t="shared" si="37"/>
        <v>-225024</v>
      </c>
      <c r="Q99" s="1">
        <f t="shared" si="38"/>
        <v>-7204</v>
      </c>
      <c r="R99" s="1">
        <f t="shared" si="39"/>
        <v>-7312</v>
      </c>
      <c r="S99" s="1">
        <f t="shared" si="40"/>
        <v>-10391.13599999994</v>
      </c>
      <c r="T99" s="1">
        <f t="shared" si="40"/>
        <v>-10609.349855999928</v>
      </c>
      <c r="U99" s="1">
        <f t="shared" si="40"/>
        <v>-10832.146202976</v>
      </c>
      <c r="V99" s="1">
        <f t="shared" si="40"/>
        <v>-11059.621273238445</v>
      </c>
      <c r="W99" s="28">
        <f t="shared" si="33"/>
        <v>0.88149297231232082</v>
      </c>
      <c r="X99" s="28">
        <f t="shared" si="41"/>
        <v>1.4998958983968353E-2</v>
      </c>
      <c r="Y99" s="28">
        <f t="shared" si="42"/>
        <v>1.4998851291476583E-2</v>
      </c>
      <c r="Z99" s="28">
        <f t="shared" si="43"/>
        <v>2.099999999999988E-2</v>
      </c>
      <c r="AA99" s="28">
        <f t="shared" si="44"/>
        <v>2.0999999999999859E-2</v>
      </c>
      <c r="AB99" s="28">
        <f t="shared" si="45"/>
        <v>2.1000000000000005E-2</v>
      </c>
      <c r="AC99" s="28">
        <f t="shared" si="45"/>
        <v>2.0999999999999908E-2</v>
      </c>
    </row>
    <row r="100" spans="1:29" ht="14.4" hidden="1" customHeight="1" outlineLevel="1" collapsed="1" x14ac:dyDescent="0.3">
      <c r="A100" s="6" t="s">
        <v>2</v>
      </c>
      <c r="B100" s="6" t="s">
        <v>2</v>
      </c>
      <c r="C100" s="6" t="s">
        <v>2</v>
      </c>
      <c r="D100" s="12" t="s">
        <v>159</v>
      </c>
      <c r="E100" s="12" t="s">
        <v>160</v>
      </c>
      <c r="F100" s="25">
        <v>-154216.91</v>
      </c>
      <c r="G100" s="2">
        <v>-147916</v>
      </c>
      <c r="H100" s="2">
        <v>-144094</v>
      </c>
      <c r="I100" s="2">
        <v>-146253</v>
      </c>
      <c r="J100" s="2">
        <v>-148448</v>
      </c>
      <c r="K100" s="20">
        <f>J100*Laskentatiedot!M$4</f>
        <v>-151565.408</v>
      </c>
      <c r="L100" s="20">
        <f>K100*Laskentatiedot!N$4</f>
        <v>-154748.28156799998</v>
      </c>
      <c r="M100" s="20">
        <f>L100*Laskentatiedot!O$4</f>
        <v>-157997.99548092796</v>
      </c>
      <c r="N100" s="20">
        <f>M100*Laskentatiedot!P$4</f>
        <v>-161315.95338602742</v>
      </c>
      <c r="P100" s="1">
        <f t="shared" si="37"/>
        <v>3822</v>
      </c>
      <c r="Q100" s="1">
        <f t="shared" si="38"/>
        <v>-2159</v>
      </c>
      <c r="R100" s="1">
        <f t="shared" si="39"/>
        <v>-2195</v>
      </c>
      <c r="S100" s="1">
        <f t="shared" ref="S100:V115" si="46">K100-J100</f>
        <v>-3117.4079999999958</v>
      </c>
      <c r="T100" s="1">
        <f t="shared" si="46"/>
        <v>-3182.8735679999809</v>
      </c>
      <c r="U100" s="1">
        <f t="shared" si="46"/>
        <v>-3249.7139129279822</v>
      </c>
      <c r="V100" s="1">
        <f t="shared" si="46"/>
        <v>-3317.9579050994653</v>
      </c>
      <c r="W100" s="28">
        <f t="shared" si="33"/>
        <v>-2.5838989696854973E-2</v>
      </c>
      <c r="X100" s="28">
        <f t="shared" si="41"/>
        <v>1.4983274806723389E-2</v>
      </c>
      <c r="Y100" s="28">
        <f t="shared" si="42"/>
        <v>1.5008239147231168E-2</v>
      </c>
      <c r="Z100" s="28">
        <f t="shared" si="43"/>
        <v>2.099999999999997E-2</v>
      </c>
      <c r="AA100" s="28">
        <f t="shared" si="44"/>
        <v>2.0999999999999873E-2</v>
      </c>
      <c r="AB100" s="28">
        <f t="shared" si="45"/>
        <v>2.0999999999999887E-2</v>
      </c>
      <c r="AC100" s="28">
        <f t="shared" si="45"/>
        <v>2.0999999999999863E-2</v>
      </c>
    </row>
    <row r="101" spans="1:29" ht="14.4" hidden="1" customHeight="1" outlineLevel="1" collapsed="1" x14ac:dyDescent="0.3">
      <c r="A101" s="6" t="s">
        <v>2</v>
      </c>
      <c r="B101" s="6" t="s">
        <v>2</v>
      </c>
      <c r="C101" s="6" t="s">
        <v>2</v>
      </c>
      <c r="D101" s="12" t="s">
        <v>161</v>
      </c>
      <c r="E101" s="12" t="s">
        <v>162</v>
      </c>
      <c r="F101" s="25">
        <v>-115886.51</v>
      </c>
      <c r="G101" s="2">
        <v>-121003</v>
      </c>
      <c r="H101" s="2">
        <v>-128919</v>
      </c>
      <c r="I101" s="2">
        <v>-130848</v>
      </c>
      <c r="J101" s="2">
        <v>-132812</v>
      </c>
      <c r="K101" s="20">
        <f>J101*Laskentatiedot!M$4</f>
        <v>-135601.052</v>
      </c>
      <c r="L101" s="20">
        <f>K101*Laskentatiedot!N$4</f>
        <v>-138448.67409199997</v>
      </c>
      <c r="M101" s="20">
        <f>L101*Laskentatiedot!O$4</f>
        <v>-141356.09624793197</v>
      </c>
      <c r="N101" s="20">
        <f>M101*Laskentatiedot!P$4</f>
        <v>-144324.57426913854</v>
      </c>
      <c r="P101" s="1">
        <f t="shared" si="37"/>
        <v>-7916</v>
      </c>
      <c r="Q101" s="1">
        <f t="shared" si="38"/>
        <v>-1929</v>
      </c>
      <c r="R101" s="1">
        <f t="shared" si="39"/>
        <v>-1964</v>
      </c>
      <c r="S101" s="1">
        <f t="shared" si="46"/>
        <v>-2789.051999999996</v>
      </c>
      <c r="T101" s="1">
        <f t="shared" si="46"/>
        <v>-2847.622091999976</v>
      </c>
      <c r="U101" s="1">
        <f t="shared" si="46"/>
        <v>-2907.4221559319994</v>
      </c>
      <c r="V101" s="1">
        <f t="shared" si="46"/>
        <v>-2968.4780212065671</v>
      </c>
      <c r="W101" s="28">
        <f t="shared" si="33"/>
        <v>6.5419865623166373E-2</v>
      </c>
      <c r="X101" s="28">
        <f t="shared" si="41"/>
        <v>1.4962883671142345E-2</v>
      </c>
      <c r="Y101" s="28">
        <f t="shared" si="42"/>
        <v>1.5009782342871118E-2</v>
      </c>
      <c r="Z101" s="28">
        <f t="shared" si="43"/>
        <v>2.099999999999997E-2</v>
      </c>
      <c r="AA101" s="28">
        <f t="shared" si="44"/>
        <v>2.0999999999999824E-2</v>
      </c>
      <c r="AB101" s="28">
        <f t="shared" si="45"/>
        <v>2.1000000000000001E-2</v>
      </c>
      <c r="AC101" s="28">
        <f t="shared" si="45"/>
        <v>2.099999999999997E-2</v>
      </c>
    </row>
    <row r="102" spans="1:29" ht="14.4" hidden="1" customHeight="1" outlineLevel="1" collapsed="1" x14ac:dyDescent="0.3">
      <c r="A102" s="6" t="s">
        <v>2</v>
      </c>
      <c r="B102" s="6" t="s">
        <v>2</v>
      </c>
      <c r="C102" s="6" t="s">
        <v>2</v>
      </c>
      <c r="D102" s="12" t="s">
        <v>163</v>
      </c>
      <c r="E102" s="12" t="s">
        <v>164</v>
      </c>
      <c r="F102" s="25">
        <v>-112628.17</v>
      </c>
      <c r="G102" s="2">
        <v>-111335</v>
      </c>
      <c r="H102" s="2">
        <v>-120141</v>
      </c>
      <c r="I102" s="2">
        <v>-121939</v>
      </c>
      <c r="J102" s="2">
        <v>-123769</v>
      </c>
      <c r="K102" s="20">
        <f>J102*Laskentatiedot!M$4</f>
        <v>-126368.14899999999</v>
      </c>
      <c r="L102" s="20">
        <f>K102*Laskentatiedot!N$4</f>
        <v>-129021.88012899998</v>
      </c>
      <c r="M102" s="20">
        <f>L102*Laskentatiedot!O$4</f>
        <v>-131731.33961170897</v>
      </c>
      <c r="N102" s="20">
        <f>M102*Laskentatiedot!P$4</f>
        <v>-134497.69774355486</v>
      </c>
      <c r="P102" s="1">
        <f t="shared" si="37"/>
        <v>-8806</v>
      </c>
      <c r="Q102" s="1">
        <f t="shared" si="38"/>
        <v>-1798</v>
      </c>
      <c r="R102" s="1">
        <f t="shared" si="39"/>
        <v>-1830</v>
      </c>
      <c r="S102" s="1">
        <f t="shared" si="46"/>
        <v>-2599.1489999999903</v>
      </c>
      <c r="T102" s="1">
        <f t="shared" si="46"/>
        <v>-2653.7311289999925</v>
      </c>
      <c r="U102" s="1">
        <f t="shared" si="46"/>
        <v>-2709.4594827089895</v>
      </c>
      <c r="V102" s="1">
        <f t="shared" si="46"/>
        <v>-2766.3581318458891</v>
      </c>
      <c r="W102" s="28">
        <f t="shared" si="33"/>
        <v>7.9094624331971078E-2</v>
      </c>
      <c r="X102" s="28">
        <f t="shared" si="41"/>
        <v>1.4965748578753298E-2</v>
      </c>
      <c r="Y102" s="28">
        <f t="shared" si="42"/>
        <v>1.5007503751875938E-2</v>
      </c>
      <c r="Z102" s="28">
        <f t="shared" si="43"/>
        <v>2.0999999999999922E-2</v>
      </c>
      <c r="AA102" s="28">
        <f t="shared" si="44"/>
        <v>2.0999999999999942E-2</v>
      </c>
      <c r="AB102" s="28">
        <f t="shared" si="45"/>
        <v>2.0999999999999922E-2</v>
      </c>
      <c r="AC102" s="28">
        <f t="shared" si="45"/>
        <v>2.1000000000000005E-2</v>
      </c>
    </row>
    <row r="103" spans="1:29" ht="14.4" hidden="1" customHeight="1" outlineLevel="1" collapsed="1" x14ac:dyDescent="0.3">
      <c r="A103" s="6" t="s">
        <v>2</v>
      </c>
      <c r="B103" s="6" t="s">
        <v>2</v>
      </c>
      <c r="C103" s="6" t="s">
        <v>2</v>
      </c>
      <c r="D103" s="12" t="s">
        <v>165</v>
      </c>
      <c r="E103" s="12" t="s">
        <v>166</v>
      </c>
      <c r="F103" s="25">
        <v>-1093712.97</v>
      </c>
      <c r="G103" s="2">
        <v>-1205703</v>
      </c>
      <c r="H103" s="2">
        <v>-1312317</v>
      </c>
      <c r="I103" s="2">
        <v>-1332000</v>
      </c>
      <c r="J103" s="2">
        <v>-1351980</v>
      </c>
      <c r="K103" s="20">
        <f>J103*Laskentatiedot!M$4</f>
        <v>-1380371.5799999998</v>
      </c>
      <c r="L103" s="20">
        <f>K103*Laskentatiedot!N$4</f>
        <v>-1409359.3831799997</v>
      </c>
      <c r="M103" s="20">
        <f>L103*Laskentatiedot!O$4</f>
        <v>-1438955.9302267795</v>
      </c>
      <c r="N103" s="20">
        <f>M103*Laskentatiedot!P$4</f>
        <v>-1469174.0047615417</v>
      </c>
      <c r="P103" s="1">
        <f t="shared" si="37"/>
        <v>-106614</v>
      </c>
      <c r="Q103" s="1">
        <f t="shared" si="38"/>
        <v>-19683</v>
      </c>
      <c r="R103" s="1">
        <f t="shared" si="39"/>
        <v>-19980</v>
      </c>
      <c r="S103" s="1">
        <f t="shared" si="46"/>
        <v>-28391.579999999842</v>
      </c>
      <c r="T103" s="1">
        <f t="shared" si="46"/>
        <v>-28987.803179999813</v>
      </c>
      <c r="U103" s="1">
        <f t="shared" si="46"/>
        <v>-29596.547046779888</v>
      </c>
      <c r="V103" s="1">
        <f t="shared" si="46"/>
        <v>-30218.074534762185</v>
      </c>
      <c r="W103" s="28">
        <f t="shared" si="33"/>
        <v>8.8424761321818063E-2</v>
      </c>
      <c r="X103" s="28">
        <f t="shared" si="41"/>
        <v>1.4998662670680941E-2</v>
      </c>
      <c r="Y103" s="28">
        <f t="shared" si="42"/>
        <v>1.4999999999999999E-2</v>
      </c>
      <c r="Z103" s="28">
        <f t="shared" si="43"/>
        <v>2.0999999999999883E-2</v>
      </c>
      <c r="AA103" s="28">
        <f t="shared" si="44"/>
        <v>2.0999999999999866E-2</v>
      </c>
      <c r="AB103" s="28">
        <f t="shared" si="45"/>
        <v>2.0999999999999925E-2</v>
      </c>
      <c r="AC103" s="28">
        <f t="shared" si="45"/>
        <v>2.0999999999999873E-2</v>
      </c>
    </row>
    <row r="104" spans="1:29" ht="14.4" hidden="1" customHeight="1" outlineLevel="1" collapsed="1" x14ac:dyDescent="0.3">
      <c r="A104" s="6" t="s">
        <v>2</v>
      </c>
      <c r="B104" s="6" t="s">
        <v>2</v>
      </c>
      <c r="C104" s="6" t="s">
        <v>2</v>
      </c>
      <c r="D104" s="12" t="s">
        <v>167</v>
      </c>
      <c r="E104" s="12" t="s">
        <v>168</v>
      </c>
      <c r="F104" s="25">
        <v>-101798.28</v>
      </c>
      <c r="G104" s="2">
        <v>-91223</v>
      </c>
      <c r="H104" s="2">
        <v>-93500</v>
      </c>
      <c r="I104" s="2">
        <v>-94902</v>
      </c>
      <c r="J104" s="2">
        <v>-96326</v>
      </c>
      <c r="K104" s="20">
        <f>J104*Laskentatiedot!M$4</f>
        <v>-98348.84599999999</v>
      </c>
      <c r="L104" s="20">
        <f>K104*Laskentatiedot!N$4</f>
        <v>-100414.17176599998</v>
      </c>
      <c r="M104" s="20">
        <f>L104*Laskentatiedot!O$4</f>
        <v>-102522.86937308598</v>
      </c>
      <c r="N104" s="20">
        <f>M104*Laskentatiedot!P$4</f>
        <v>-104675.84962992078</v>
      </c>
      <c r="P104" s="1">
        <f t="shared" si="37"/>
        <v>-2277</v>
      </c>
      <c r="Q104" s="1">
        <f t="shared" si="38"/>
        <v>-1402</v>
      </c>
      <c r="R104" s="1">
        <f t="shared" si="39"/>
        <v>-1424</v>
      </c>
      <c r="S104" s="1">
        <f t="shared" si="46"/>
        <v>-2022.8459999999905</v>
      </c>
      <c r="T104" s="1">
        <f t="shared" si="46"/>
        <v>-2065.3257659999945</v>
      </c>
      <c r="U104" s="1">
        <f t="shared" si="46"/>
        <v>-2108.6976070859964</v>
      </c>
      <c r="V104" s="1">
        <f t="shared" si="46"/>
        <v>-2152.980256834795</v>
      </c>
      <c r="W104" s="28">
        <f t="shared" si="33"/>
        <v>2.4960810321958279E-2</v>
      </c>
      <c r="X104" s="28">
        <f t="shared" si="41"/>
        <v>1.4994652406417112E-2</v>
      </c>
      <c r="Y104" s="28">
        <f t="shared" si="42"/>
        <v>1.5004952477292366E-2</v>
      </c>
      <c r="Z104" s="28">
        <f t="shared" si="43"/>
        <v>2.0999999999999901E-2</v>
      </c>
      <c r="AA104" s="28">
        <f t="shared" si="44"/>
        <v>2.0999999999999946E-2</v>
      </c>
      <c r="AB104" s="28">
        <f t="shared" si="45"/>
        <v>2.0999999999999967E-2</v>
      </c>
      <c r="AC104" s="28">
        <f t="shared" si="45"/>
        <v>2.0999999999999897E-2</v>
      </c>
    </row>
    <row r="105" spans="1:29" ht="14.4" hidden="1" customHeight="1" outlineLevel="1" collapsed="1" x14ac:dyDescent="0.3">
      <c r="A105" s="6" t="s">
        <v>2</v>
      </c>
      <c r="B105" s="6" t="s">
        <v>2</v>
      </c>
      <c r="C105" s="6" t="s">
        <v>2</v>
      </c>
      <c r="D105" s="12" t="s">
        <v>169</v>
      </c>
      <c r="E105" s="12" t="s">
        <v>170</v>
      </c>
      <c r="F105" s="25">
        <v>-18919.34</v>
      </c>
      <c r="G105" s="2">
        <v>-19600</v>
      </c>
      <c r="H105" s="2">
        <v>-19000</v>
      </c>
      <c r="I105" s="2">
        <v>-19284</v>
      </c>
      <c r="J105" s="2">
        <v>-19573</v>
      </c>
      <c r="K105" s="20">
        <f>J105*Laskentatiedot!M$4</f>
        <v>-19984.032999999999</v>
      </c>
      <c r="L105" s="20">
        <f>K105*Laskentatiedot!N$4</f>
        <v>-20403.697692999998</v>
      </c>
      <c r="M105" s="20">
        <f>L105*Laskentatiedot!O$4</f>
        <v>-20832.175344552998</v>
      </c>
      <c r="N105" s="20">
        <f>M105*Laskentatiedot!P$4</f>
        <v>-21269.651026788608</v>
      </c>
      <c r="P105" s="1">
        <f t="shared" si="37"/>
        <v>600</v>
      </c>
      <c r="Q105" s="1">
        <f t="shared" si="38"/>
        <v>-284</v>
      </c>
      <c r="R105" s="1">
        <f t="shared" si="39"/>
        <v>-289</v>
      </c>
      <c r="S105" s="1">
        <f t="shared" si="46"/>
        <v>-411.03299999999945</v>
      </c>
      <c r="T105" s="1">
        <f t="shared" si="46"/>
        <v>-419.66469299999881</v>
      </c>
      <c r="U105" s="1">
        <f t="shared" si="46"/>
        <v>-428.4776515529993</v>
      </c>
      <c r="V105" s="1">
        <f t="shared" si="46"/>
        <v>-437.47568223561029</v>
      </c>
      <c r="W105" s="28">
        <f t="shared" si="33"/>
        <v>-3.0612244897959183E-2</v>
      </c>
      <c r="X105" s="28">
        <f t="shared" si="41"/>
        <v>1.4947368421052631E-2</v>
      </c>
      <c r="Y105" s="28">
        <f t="shared" si="42"/>
        <v>1.4986517320058079E-2</v>
      </c>
      <c r="Z105" s="28">
        <f t="shared" si="43"/>
        <v>2.099999999999997E-2</v>
      </c>
      <c r="AA105" s="28">
        <f t="shared" si="44"/>
        <v>2.0999999999999942E-2</v>
      </c>
      <c r="AB105" s="28">
        <f t="shared" si="45"/>
        <v>2.0999999999999967E-2</v>
      </c>
      <c r="AC105" s="28">
        <f t="shared" si="45"/>
        <v>2.0999999999999873E-2</v>
      </c>
    </row>
    <row r="106" spans="1:29" ht="14.4" hidden="1" customHeight="1" outlineLevel="1" collapsed="1" x14ac:dyDescent="0.3">
      <c r="A106" s="6" t="s">
        <v>2</v>
      </c>
      <c r="B106" s="6" t="s">
        <v>2</v>
      </c>
      <c r="C106" s="6" t="s">
        <v>2</v>
      </c>
      <c r="D106" s="12" t="s">
        <v>171</v>
      </c>
      <c r="E106" s="12" t="s">
        <v>172</v>
      </c>
      <c r="F106" s="25">
        <v>-74955.039999999994</v>
      </c>
      <c r="G106" s="2">
        <v>-58208</v>
      </c>
      <c r="H106" s="2">
        <v>-68752</v>
      </c>
      <c r="I106" s="2">
        <v>-69779</v>
      </c>
      <c r="J106" s="2">
        <v>-70822</v>
      </c>
      <c r="K106" s="20">
        <f>J106*Laskentatiedot!M$4</f>
        <v>-72309.261999999988</v>
      </c>
      <c r="L106" s="20">
        <f>K106*Laskentatiedot!N$4</f>
        <v>-73827.756501999975</v>
      </c>
      <c r="M106" s="20">
        <f>L106*Laskentatiedot!O$4</f>
        <v>-75378.139388541967</v>
      </c>
      <c r="N106" s="20">
        <f>M106*Laskentatiedot!P$4</f>
        <v>-76961.080315701343</v>
      </c>
      <c r="P106" s="1">
        <f t="shared" si="37"/>
        <v>-10544</v>
      </c>
      <c r="Q106" s="1">
        <f t="shared" si="38"/>
        <v>-1027</v>
      </c>
      <c r="R106" s="1">
        <f t="shared" si="39"/>
        <v>-1043</v>
      </c>
      <c r="S106" s="1">
        <f t="shared" si="46"/>
        <v>-1487.2619999999879</v>
      </c>
      <c r="T106" s="1">
        <f t="shared" si="46"/>
        <v>-1518.4945019999868</v>
      </c>
      <c r="U106" s="1">
        <f t="shared" si="46"/>
        <v>-1550.3828865419928</v>
      </c>
      <c r="V106" s="1">
        <f t="shared" si="46"/>
        <v>-1582.9409271593759</v>
      </c>
      <c r="W106" s="28">
        <f t="shared" si="33"/>
        <v>0.18114348543155581</v>
      </c>
      <c r="X106" s="28">
        <f t="shared" si="41"/>
        <v>1.4937747265534094E-2</v>
      </c>
      <c r="Y106" s="28">
        <f t="shared" si="42"/>
        <v>1.4947190415454507E-2</v>
      </c>
      <c r="Z106" s="28">
        <f t="shared" si="43"/>
        <v>2.0999999999999828E-2</v>
      </c>
      <c r="AA106" s="28">
        <f t="shared" si="44"/>
        <v>2.0999999999999821E-2</v>
      </c>
      <c r="AB106" s="28">
        <f t="shared" si="45"/>
        <v>2.0999999999999908E-2</v>
      </c>
      <c r="AC106" s="28">
        <f t="shared" si="45"/>
        <v>2.0999999999999928E-2</v>
      </c>
    </row>
    <row r="107" spans="1:29" ht="14.4" hidden="1" customHeight="1" outlineLevel="1" collapsed="1" x14ac:dyDescent="0.3">
      <c r="A107" s="6" t="s">
        <v>2</v>
      </c>
      <c r="B107" s="6" t="s">
        <v>2</v>
      </c>
      <c r="C107" s="6" t="s">
        <v>2</v>
      </c>
      <c r="D107" s="12" t="s">
        <v>173</v>
      </c>
      <c r="E107" s="12" t="s">
        <v>174</v>
      </c>
      <c r="F107" s="25">
        <v>-37370.79</v>
      </c>
      <c r="G107" s="2">
        <v>-52350</v>
      </c>
      <c r="H107" s="2">
        <v>-82500</v>
      </c>
      <c r="I107" s="2">
        <v>-83736</v>
      </c>
      <c r="J107" s="2">
        <v>-84994</v>
      </c>
      <c r="K107" s="20">
        <f>J107*Laskentatiedot!M$4</f>
        <v>-86778.873999999996</v>
      </c>
      <c r="L107" s="20">
        <f>K107*Laskentatiedot!N$4</f>
        <v>-88601.230353999985</v>
      </c>
      <c r="M107" s="20">
        <f>L107*Laskentatiedot!O$4</f>
        <v>-90461.856191433981</v>
      </c>
      <c r="N107" s="20">
        <f>M107*Laskentatiedot!P$4</f>
        <v>-92361.555171454092</v>
      </c>
      <c r="P107" s="1">
        <f t="shared" si="37"/>
        <v>-30150</v>
      </c>
      <c r="Q107" s="1">
        <f t="shared" si="38"/>
        <v>-1236</v>
      </c>
      <c r="R107" s="1">
        <f t="shared" si="39"/>
        <v>-1258</v>
      </c>
      <c r="S107" s="1">
        <f t="shared" si="46"/>
        <v>-1784.8739999999962</v>
      </c>
      <c r="T107" s="1">
        <f t="shared" si="46"/>
        <v>-1822.3563539999886</v>
      </c>
      <c r="U107" s="1">
        <f t="shared" si="46"/>
        <v>-1860.6258374339959</v>
      </c>
      <c r="V107" s="1">
        <f t="shared" si="46"/>
        <v>-1899.6989800201118</v>
      </c>
      <c r="W107" s="28">
        <f t="shared" si="33"/>
        <v>0.5759312320916905</v>
      </c>
      <c r="X107" s="28">
        <f t="shared" si="41"/>
        <v>1.4981818181818181E-2</v>
      </c>
      <c r="Y107" s="28">
        <f t="shared" si="42"/>
        <v>1.5023406897869495E-2</v>
      </c>
      <c r="Z107" s="28">
        <f t="shared" si="43"/>
        <v>2.0999999999999956E-2</v>
      </c>
      <c r="AA107" s="28">
        <f t="shared" si="44"/>
        <v>2.0999999999999869E-2</v>
      </c>
      <c r="AB107" s="28">
        <f t="shared" si="45"/>
        <v>2.0999999999999956E-2</v>
      </c>
      <c r="AC107" s="28">
        <f t="shared" si="45"/>
        <v>2.099999999999998E-2</v>
      </c>
    </row>
    <row r="108" spans="1:29" ht="14.4" hidden="1" customHeight="1" outlineLevel="1" collapsed="1" x14ac:dyDescent="0.3">
      <c r="A108" s="6" t="s">
        <v>2</v>
      </c>
      <c r="B108" s="6" t="s">
        <v>2</v>
      </c>
      <c r="C108" s="6" t="s">
        <v>2</v>
      </c>
      <c r="D108" s="12" t="s">
        <v>175</v>
      </c>
      <c r="E108" s="12" t="s">
        <v>176</v>
      </c>
      <c r="F108" s="25">
        <v>-174314.78</v>
      </c>
      <c r="G108" s="2">
        <v>-185000</v>
      </c>
      <c r="H108" s="2">
        <v>-168492</v>
      </c>
      <c r="I108" s="2">
        <v>-171019</v>
      </c>
      <c r="J108" s="2">
        <v>-173584</v>
      </c>
      <c r="K108" s="20">
        <f>J108*Laskentatiedot!M$4</f>
        <v>-177229.264</v>
      </c>
      <c r="L108" s="20">
        <f>K108*Laskentatiedot!N$4</f>
        <v>-180951.07854399999</v>
      </c>
      <c r="M108" s="20">
        <f>L108*Laskentatiedot!O$4</f>
        <v>-184751.05119342398</v>
      </c>
      <c r="N108" s="20">
        <f>M108*Laskentatiedot!P$4</f>
        <v>-188630.82326848587</v>
      </c>
      <c r="P108" s="1">
        <f t="shared" si="37"/>
        <v>16508</v>
      </c>
      <c r="Q108" s="1">
        <f t="shared" si="38"/>
        <v>-2527</v>
      </c>
      <c r="R108" s="1">
        <f t="shared" si="39"/>
        <v>-2565</v>
      </c>
      <c r="S108" s="1">
        <f t="shared" si="46"/>
        <v>-3645.2639999999956</v>
      </c>
      <c r="T108" s="1">
        <f t="shared" si="46"/>
        <v>-3721.8145439999935</v>
      </c>
      <c r="U108" s="1">
        <f t="shared" si="46"/>
        <v>-3799.9726494239876</v>
      </c>
      <c r="V108" s="1">
        <f t="shared" si="46"/>
        <v>-3879.7720750618901</v>
      </c>
      <c r="W108" s="28">
        <f t="shared" si="33"/>
        <v>-8.9232432432432437E-2</v>
      </c>
      <c r="X108" s="28">
        <f t="shared" si="41"/>
        <v>1.4997744700045106E-2</v>
      </c>
      <c r="Y108" s="28">
        <f t="shared" si="42"/>
        <v>1.4998333518497945E-2</v>
      </c>
      <c r="Z108" s="28">
        <f t="shared" si="43"/>
        <v>2.0999999999999974E-2</v>
      </c>
      <c r="AA108" s="28">
        <f t="shared" si="44"/>
        <v>2.0999999999999963E-2</v>
      </c>
      <c r="AB108" s="28">
        <f t="shared" si="45"/>
        <v>2.0999999999999932E-2</v>
      </c>
      <c r="AC108" s="28">
        <f t="shared" si="45"/>
        <v>2.0999999999999928E-2</v>
      </c>
    </row>
    <row r="109" spans="1:29" ht="14.4" hidden="1" customHeight="1" outlineLevel="1" collapsed="1" x14ac:dyDescent="0.3">
      <c r="A109" s="6" t="s">
        <v>2</v>
      </c>
      <c r="B109" s="6" t="s">
        <v>2</v>
      </c>
      <c r="C109" s="6" t="s">
        <v>2</v>
      </c>
      <c r="D109" s="12" t="s">
        <v>177</v>
      </c>
      <c r="E109" s="12" t="s">
        <v>178</v>
      </c>
      <c r="F109" s="25">
        <v>-1475839.4</v>
      </c>
      <c r="G109" s="2">
        <v>-1022249.02</v>
      </c>
      <c r="H109" s="2">
        <v>-899333</v>
      </c>
      <c r="I109" s="2">
        <v>-921587</v>
      </c>
      <c r="J109" s="2">
        <v>-944438</v>
      </c>
      <c r="K109" s="20">
        <f>J109*Laskentatiedot!M$4</f>
        <v>-964271.19799999986</v>
      </c>
      <c r="L109" s="20">
        <f>K109*Laskentatiedot!N$4</f>
        <v>-984520.89315799973</v>
      </c>
      <c r="M109" s="20">
        <f>L109*Laskentatiedot!O$4</f>
        <v>-1005195.8319143177</v>
      </c>
      <c r="N109" s="20">
        <f>M109*Laskentatiedot!P$4</f>
        <v>-1026304.9443845183</v>
      </c>
      <c r="P109" s="1">
        <f t="shared" si="37"/>
        <v>122916.02000000002</v>
      </c>
      <c r="Q109" s="1">
        <f t="shared" si="38"/>
        <v>-22254</v>
      </c>
      <c r="R109" s="1">
        <f t="shared" si="39"/>
        <v>-22851</v>
      </c>
      <c r="S109" s="1">
        <f t="shared" si="46"/>
        <v>-19833.197999999858</v>
      </c>
      <c r="T109" s="1">
        <f t="shared" si="46"/>
        <v>-20249.695157999871</v>
      </c>
      <c r="U109" s="1">
        <f t="shared" si="46"/>
        <v>-20674.938756317948</v>
      </c>
      <c r="V109" s="1">
        <f t="shared" si="46"/>
        <v>-21109.112470200635</v>
      </c>
      <c r="W109" s="28">
        <f t="shared" si="33"/>
        <v>-0.12024078047049633</v>
      </c>
      <c r="X109" s="28">
        <f t="shared" si="41"/>
        <v>2.4745005465161403E-2</v>
      </c>
      <c r="Y109" s="28">
        <f t="shared" si="42"/>
        <v>2.4795271634691026E-2</v>
      </c>
      <c r="Z109" s="28">
        <f t="shared" si="43"/>
        <v>2.0999999999999849E-2</v>
      </c>
      <c r="AA109" s="28">
        <f t="shared" si="44"/>
        <v>2.0999999999999869E-2</v>
      </c>
      <c r="AB109" s="28">
        <f t="shared" si="45"/>
        <v>2.0999999999999953E-2</v>
      </c>
      <c r="AC109" s="28">
        <f t="shared" si="45"/>
        <v>2.0999999999999963E-2</v>
      </c>
    </row>
    <row r="110" spans="1:29" ht="14.4" hidden="1" customHeight="1" outlineLevel="1" collapsed="1" x14ac:dyDescent="0.3">
      <c r="A110" s="6" t="s">
        <v>2</v>
      </c>
      <c r="B110" s="6" t="s">
        <v>2</v>
      </c>
      <c r="C110" s="6" t="s">
        <v>2</v>
      </c>
      <c r="D110" s="12" t="s">
        <v>179</v>
      </c>
      <c r="E110" s="12" t="s">
        <v>180</v>
      </c>
      <c r="F110" s="25">
        <v>-177050.74</v>
      </c>
      <c r="G110" s="2">
        <v>-173089</v>
      </c>
      <c r="H110" s="2">
        <v>-215920</v>
      </c>
      <c r="I110" s="2">
        <v>-219156</v>
      </c>
      <c r="J110" s="2">
        <v>-222442</v>
      </c>
      <c r="K110" s="20">
        <f>J110*Laskentatiedot!M$4</f>
        <v>-227113.28199999998</v>
      </c>
      <c r="L110" s="20">
        <f>K110*Laskentatiedot!N$4</f>
        <v>-231882.66092199995</v>
      </c>
      <c r="M110" s="20">
        <f>L110*Laskentatiedot!O$4</f>
        <v>-236752.19680136192</v>
      </c>
      <c r="N110" s="20">
        <f>M110*Laskentatiedot!P$4</f>
        <v>-241723.99293419049</v>
      </c>
      <c r="P110" s="1">
        <f t="shared" si="37"/>
        <v>-42831</v>
      </c>
      <c r="Q110" s="1">
        <f t="shared" si="38"/>
        <v>-3236</v>
      </c>
      <c r="R110" s="1">
        <f t="shared" si="39"/>
        <v>-3286</v>
      </c>
      <c r="S110" s="1">
        <f t="shared" si="46"/>
        <v>-4671.2819999999774</v>
      </c>
      <c r="T110" s="1">
        <f t="shared" si="46"/>
        <v>-4769.3789219999744</v>
      </c>
      <c r="U110" s="1">
        <f t="shared" si="46"/>
        <v>-4869.5358793619671</v>
      </c>
      <c r="V110" s="1">
        <f t="shared" si="46"/>
        <v>-4971.7961328285746</v>
      </c>
      <c r="W110" s="28">
        <f t="shared" si="33"/>
        <v>0.24745073343771123</v>
      </c>
      <c r="X110" s="28">
        <f t="shared" si="41"/>
        <v>1.4987032234160801E-2</v>
      </c>
      <c r="Y110" s="28">
        <f t="shared" si="42"/>
        <v>1.4993885633977624E-2</v>
      </c>
      <c r="Z110" s="28">
        <f t="shared" si="43"/>
        <v>2.0999999999999897E-2</v>
      </c>
      <c r="AA110" s="28">
        <f t="shared" si="44"/>
        <v>2.099999999999989E-2</v>
      </c>
      <c r="AB110" s="28">
        <f t="shared" si="45"/>
        <v>2.0999999999999863E-2</v>
      </c>
      <c r="AC110" s="28">
        <f t="shared" si="45"/>
        <v>2.099999999999989E-2</v>
      </c>
    </row>
    <row r="111" spans="1:29" ht="14.4" hidden="1" customHeight="1" outlineLevel="1" collapsed="1" x14ac:dyDescent="0.3">
      <c r="A111" s="6" t="s">
        <v>2</v>
      </c>
      <c r="B111" s="6" t="s">
        <v>2</v>
      </c>
      <c r="C111" s="6" t="s">
        <v>2</v>
      </c>
      <c r="D111" s="12" t="s">
        <v>181</v>
      </c>
      <c r="E111" s="12" t="s">
        <v>182</v>
      </c>
      <c r="F111" s="25">
        <v>-45220.65</v>
      </c>
      <c r="G111" s="2">
        <v>-45600</v>
      </c>
      <c r="H111" s="2">
        <v>-44100</v>
      </c>
      <c r="I111" s="2">
        <v>-44761</v>
      </c>
      <c r="J111" s="2">
        <v>-45432</v>
      </c>
      <c r="K111" s="20">
        <f>J111*Laskentatiedot!M$4</f>
        <v>-46386.071999999993</v>
      </c>
      <c r="L111" s="20">
        <f>K111*Laskentatiedot!N$4</f>
        <v>-47360.179511999988</v>
      </c>
      <c r="M111" s="20">
        <f>L111*Laskentatiedot!O$4</f>
        <v>-48354.74328175198</v>
      </c>
      <c r="N111" s="20">
        <f>M111*Laskentatiedot!P$4</f>
        <v>-49370.192890668768</v>
      </c>
      <c r="P111" s="1">
        <f t="shared" si="37"/>
        <v>1500</v>
      </c>
      <c r="Q111" s="1">
        <f t="shared" si="38"/>
        <v>-661</v>
      </c>
      <c r="R111" s="1">
        <f t="shared" si="39"/>
        <v>-671</v>
      </c>
      <c r="S111" s="1">
        <f t="shared" si="46"/>
        <v>-954.07199999999284</v>
      </c>
      <c r="T111" s="1">
        <f t="shared" si="46"/>
        <v>-974.10751199999504</v>
      </c>
      <c r="U111" s="1">
        <f t="shared" si="46"/>
        <v>-994.56376975199237</v>
      </c>
      <c r="V111" s="1">
        <f t="shared" si="46"/>
        <v>-1015.4496089167878</v>
      </c>
      <c r="W111" s="28">
        <f t="shared" si="33"/>
        <v>-3.2894736842105261E-2</v>
      </c>
      <c r="X111" s="28">
        <f t="shared" si="41"/>
        <v>1.4988662131519274E-2</v>
      </c>
      <c r="Y111" s="28">
        <f t="shared" si="42"/>
        <v>1.4990728536002324E-2</v>
      </c>
      <c r="Z111" s="28">
        <f t="shared" si="43"/>
        <v>2.0999999999999842E-2</v>
      </c>
      <c r="AA111" s="28">
        <f t="shared" si="44"/>
        <v>2.0999999999999897E-2</v>
      </c>
      <c r="AB111" s="28">
        <f t="shared" si="45"/>
        <v>2.0999999999999845E-2</v>
      </c>
      <c r="AC111" s="28">
        <f t="shared" si="45"/>
        <v>2.0999999999999922E-2</v>
      </c>
    </row>
    <row r="112" spans="1:29" ht="14.4" hidden="1" customHeight="1" outlineLevel="1" collapsed="1" x14ac:dyDescent="0.3">
      <c r="A112" s="6" t="s">
        <v>2</v>
      </c>
      <c r="B112" s="6" t="s">
        <v>2</v>
      </c>
      <c r="C112" s="6" t="s">
        <v>2</v>
      </c>
      <c r="D112" s="6" t="s">
        <v>2</v>
      </c>
      <c r="E112" s="6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6" t="s">
        <v>2</v>
      </c>
      <c r="W112" s="28"/>
      <c r="X112" s="28"/>
      <c r="Y112" s="28"/>
      <c r="Z112" s="28"/>
      <c r="AA112" s="28"/>
      <c r="AB112" s="28"/>
      <c r="AC112" s="28"/>
    </row>
    <row r="113" spans="1:29" collapsed="1" x14ac:dyDescent="0.3">
      <c r="A113" s="12" t="s">
        <v>2</v>
      </c>
      <c r="B113" s="170" t="s">
        <v>183</v>
      </c>
      <c r="C113" s="171"/>
      <c r="D113" s="171"/>
      <c r="E113" s="171"/>
      <c r="F113" s="25">
        <v>-2701507.39</v>
      </c>
      <c r="G113" s="2">
        <v>-2909458</v>
      </c>
      <c r="H113" s="2">
        <v>-2817059</v>
      </c>
      <c r="I113" s="2">
        <v>-2859282</v>
      </c>
      <c r="J113" s="2">
        <v>-2902186</v>
      </c>
      <c r="K113" s="1">
        <f>SUM(K114:K131)</f>
        <v>-2963131.9060000004</v>
      </c>
      <c r="L113" s="20">
        <f t="shared" ref="L113:M113" si="47">SUM(L114:L131)</f>
        <v>-3025357.6760259997</v>
      </c>
      <c r="M113" s="20">
        <f t="shared" si="47"/>
        <v>-3088890.1872225446</v>
      </c>
      <c r="N113" s="20">
        <f>SUM(N114:N131)</f>
        <v>-3153756.8811542178</v>
      </c>
      <c r="P113" s="1">
        <f t="shared" ref="P113:P131" si="48">H113-G113</f>
        <v>92399</v>
      </c>
      <c r="Q113" s="1">
        <f t="shared" ref="Q113:Q131" si="49">I113-H113</f>
        <v>-42223</v>
      </c>
      <c r="R113" s="1">
        <f t="shared" ref="R113:R131" si="50">J113-I113</f>
        <v>-42904</v>
      </c>
      <c r="S113" s="1">
        <f t="shared" si="46"/>
        <v>-60945.906000000425</v>
      </c>
      <c r="T113" s="1">
        <f t="shared" si="46"/>
        <v>-62225.770025999285</v>
      </c>
      <c r="U113" s="1">
        <f t="shared" si="46"/>
        <v>-63532.51119654486</v>
      </c>
      <c r="V113" s="1">
        <f t="shared" si="46"/>
        <v>-64866.693931673188</v>
      </c>
      <c r="W113" s="28">
        <f t="shared" si="33"/>
        <v>-3.1758148768602265E-2</v>
      </c>
      <c r="X113" s="28">
        <f t="shared" si="41"/>
        <v>1.4988326478075183E-2</v>
      </c>
      <c r="Y113" s="28">
        <f t="shared" si="42"/>
        <v>1.5005165632490955E-2</v>
      </c>
      <c r="Z113" s="28">
        <f t="shared" si="43"/>
        <v>2.1000000000000147E-2</v>
      </c>
      <c r="AA113" s="28">
        <f t="shared" si="44"/>
        <v>2.0999999999999755E-2</v>
      </c>
      <c r="AB113" s="28">
        <f t="shared" si="45"/>
        <v>2.0999999999999627E-2</v>
      </c>
      <c r="AC113" s="28">
        <f t="shared" si="45"/>
        <v>2.0999999999999918E-2</v>
      </c>
    </row>
    <row r="114" spans="1:29" ht="14.4" hidden="1" customHeight="1" outlineLevel="1" collapsed="1" x14ac:dyDescent="0.3">
      <c r="A114" s="6" t="s">
        <v>2</v>
      </c>
      <c r="B114" s="6" t="s">
        <v>2</v>
      </c>
      <c r="C114" s="6" t="s">
        <v>2</v>
      </c>
      <c r="D114" s="12" t="s">
        <v>184</v>
      </c>
      <c r="E114" s="12" t="s">
        <v>185</v>
      </c>
      <c r="F114" s="25">
        <v>-73974.06</v>
      </c>
      <c r="G114" s="2">
        <v>-69292</v>
      </c>
      <c r="H114" s="2">
        <v>-82472</v>
      </c>
      <c r="I114" s="2">
        <v>-83706</v>
      </c>
      <c r="J114" s="2">
        <v>-84961</v>
      </c>
      <c r="K114" s="1">
        <f>J114*Laskentatiedot!M$4</f>
        <v>-86745.180999999997</v>
      </c>
      <c r="L114" s="20">
        <f>K114*Laskentatiedot!N$4</f>
        <v>-88566.829800999985</v>
      </c>
      <c r="M114" s="20">
        <f>L114*Laskentatiedot!O$4</f>
        <v>-90426.733226820972</v>
      </c>
      <c r="N114" s="20">
        <f>M114*Laskentatiedot!P$4</f>
        <v>-92325.694624584197</v>
      </c>
      <c r="P114" s="1">
        <f t="shared" si="48"/>
        <v>-13180</v>
      </c>
      <c r="Q114" s="1">
        <f t="shared" si="49"/>
        <v>-1234</v>
      </c>
      <c r="R114" s="1">
        <f t="shared" si="50"/>
        <v>-1255</v>
      </c>
      <c r="S114" s="1">
        <f t="shared" si="46"/>
        <v>-1784.1809999999969</v>
      </c>
      <c r="T114" s="1">
        <f t="shared" si="46"/>
        <v>-1821.6488009999885</v>
      </c>
      <c r="U114" s="1">
        <f t="shared" si="46"/>
        <v>-1859.9034258209867</v>
      </c>
      <c r="V114" s="1">
        <f t="shared" si="46"/>
        <v>-1898.9613977632252</v>
      </c>
      <c r="W114" s="28">
        <f t="shared" si="33"/>
        <v>0.19020954799976908</v>
      </c>
      <c r="X114" s="28">
        <f t="shared" si="41"/>
        <v>1.4962653991657774E-2</v>
      </c>
      <c r="Y114" s="28">
        <f t="shared" si="42"/>
        <v>1.4992951520798986E-2</v>
      </c>
      <c r="Z114" s="28">
        <f t="shared" si="43"/>
        <v>2.0999999999999963E-2</v>
      </c>
      <c r="AA114" s="28">
        <f t="shared" si="44"/>
        <v>2.0999999999999866E-2</v>
      </c>
      <c r="AB114" s="28">
        <f t="shared" si="45"/>
        <v>2.0999999999999852E-2</v>
      </c>
      <c r="AC114" s="28">
        <f t="shared" si="45"/>
        <v>2.0999999999999831E-2</v>
      </c>
    </row>
    <row r="115" spans="1:29" ht="14.4" hidden="1" customHeight="1" outlineLevel="1" collapsed="1" x14ac:dyDescent="0.3">
      <c r="A115" s="6" t="s">
        <v>2</v>
      </c>
      <c r="B115" s="6" t="s">
        <v>2</v>
      </c>
      <c r="C115" s="6" t="s">
        <v>2</v>
      </c>
      <c r="D115" s="12" t="s">
        <v>186</v>
      </c>
      <c r="E115" s="12" t="s">
        <v>187</v>
      </c>
      <c r="F115" s="25">
        <v>-169524.15</v>
      </c>
      <c r="G115" s="2">
        <v>-169980</v>
      </c>
      <c r="H115" s="2">
        <v>-166724</v>
      </c>
      <c r="I115" s="2">
        <v>-169220</v>
      </c>
      <c r="J115" s="2">
        <v>-171762</v>
      </c>
      <c r="K115" s="20">
        <f>J115*Laskentatiedot!M$4</f>
        <v>-175369.00199999998</v>
      </c>
      <c r="L115" s="20">
        <f>K115*Laskentatiedot!N$4</f>
        <v>-179051.75104199996</v>
      </c>
      <c r="M115" s="20">
        <f>L115*Laskentatiedot!O$4</f>
        <v>-182811.83781388195</v>
      </c>
      <c r="N115" s="20">
        <f>M115*Laskentatiedot!P$4</f>
        <v>-186650.88640797345</v>
      </c>
      <c r="P115" s="1">
        <f t="shared" si="48"/>
        <v>3256</v>
      </c>
      <c r="Q115" s="1">
        <f t="shared" si="49"/>
        <v>-2496</v>
      </c>
      <c r="R115" s="1">
        <f t="shared" si="50"/>
        <v>-2542</v>
      </c>
      <c r="S115" s="1">
        <f t="shared" si="46"/>
        <v>-3607.0019999999786</v>
      </c>
      <c r="T115" s="1">
        <f t="shared" si="46"/>
        <v>-3682.7490419999813</v>
      </c>
      <c r="U115" s="1">
        <f t="shared" si="46"/>
        <v>-3760.0867718819936</v>
      </c>
      <c r="V115" s="1">
        <f t="shared" si="46"/>
        <v>-3839.048594091495</v>
      </c>
      <c r="W115" s="28">
        <f t="shared" si="33"/>
        <v>-1.9155194728791621E-2</v>
      </c>
      <c r="X115" s="28">
        <f t="shared" si="41"/>
        <v>1.4970850027590509E-2</v>
      </c>
      <c r="Y115" s="28">
        <f t="shared" si="42"/>
        <v>1.5021865027774495E-2</v>
      </c>
      <c r="Z115" s="28">
        <f t="shared" si="43"/>
        <v>2.0999999999999876E-2</v>
      </c>
      <c r="AA115" s="28">
        <f t="shared" si="44"/>
        <v>2.0999999999999897E-2</v>
      </c>
      <c r="AB115" s="28">
        <f t="shared" si="45"/>
        <v>2.099999999999997E-2</v>
      </c>
      <c r="AC115" s="28">
        <f t="shared" si="45"/>
        <v>2.0999999999999859E-2</v>
      </c>
    </row>
    <row r="116" spans="1:29" ht="14.4" hidden="1" customHeight="1" outlineLevel="1" collapsed="1" x14ac:dyDescent="0.3">
      <c r="A116" s="6" t="s">
        <v>2</v>
      </c>
      <c r="B116" s="6" t="s">
        <v>2</v>
      </c>
      <c r="C116" s="6" t="s">
        <v>2</v>
      </c>
      <c r="D116" s="12" t="s">
        <v>188</v>
      </c>
      <c r="E116" s="12" t="s">
        <v>189</v>
      </c>
      <c r="F116" s="25">
        <v>-45364.43</v>
      </c>
      <c r="G116" s="2">
        <v>-45000</v>
      </c>
      <c r="H116" s="2">
        <v>-45000</v>
      </c>
      <c r="I116" s="2">
        <v>-45675</v>
      </c>
      <c r="J116" s="2">
        <v>-46360</v>
      </c>
      <c r="K116" s="20">
        <f>J116*Laskentatiedot!M$4</f>
        <v>-47333.56</v>
      </c>
      <c r="L116" s="20">
        <f>K116*Laskentatiedot!N$4</f>
        <v>-48327.564759999994</v>
      </c>
      <c r="M116" s="20">
        <f>L116*Laskentatiedot!O$4</f>
        <v>-49342.443619959988</v>
      </c>
      <c r="N116" s="20">
        <f>M116*Laskentatiedot!P$4</f>
        <v>-50378.634935979142</v>
      </c>
      <c r="P116" s="1">
        <f t="shared" si="48"/>
        <v>0</v>
      </c>
      <c r="Q116" s="1">
        <f t="shared" si="49"/>
        <v>-675</v>
      </c>
      <c r="R116" s="1">
        <f t="shared" si="50"/>
        <v>-685</v>
      </c>
      <c r="S116" s="1">
        <f t="shared" ref="S116:V131" si="51">K116-J116</f>
        <v>-973.55999999999767</v>
      </c>
      <c r="T116" s="1">
        <f t="shared" si="51"/>
        <v>-994.00475999999617</v>
      </c>
      <c r="U116" s="1">
        <f t="shared" si="51"/>
        <v>-1014.8788599599939</v>
      </c>
      <c r="V116" s="1">
        <f t="shared" si="51"/>
        <v>-1036.1913160191543</v>
      </c>
      <c r="W116" s="28">
        <f t="shared" si="33"/>
        <v>0</v>
      </c>
      <c r="X116" s="28">
        <f t="shared" si="41"/>
        <v>1.4999999999999999E-2</v>
      </c>
      <c r="Y116" s="28">
        <f t="shared" si="42"/>
        <v>1.4997263273125342E-2</v>
      </c>
      <c r="Z116" s="28">
        <f t="shared" si="43"/>
        <v>2.0999999999999949E-2</v>
      </c>
      <c r="AA116" s="28">
        <f t="shared" si="44"/>
        <v>2.0999999999999922E-2</v>
      </c>
      <c r="AB116" s="28">
        <f t="shared" si="45"/>
        <v>2.0999999999999876E-2</v>
      </c>
      <c r="AC116" s="28">
        <f t="shared" si="45"/>
        <v>2.099999999999989E-2</v>
      </c>
    </row>
    <row r="117" spans="1:29" ht="14.4" hidden="1" customHeight="1" outlineLevel="1" collapsed="1" x14ac:dyDescent="0.3">
      <c r="A117" s="6" t="s">
        <v>2</v>
      </c>
      <c r="B117" s="6" t="s">
        <v>2</v>
      </c>
      <c r="C117" s="6" t="s">
        <v>2</v>
      </c>
      <c r="D117" s="12" t="s">
        <v>190</v>
      </c>
      <c r="E117" s="12" t="s">
        <v>191</v>
      </c>
      <c r="F117" s="25">
        <v>-539732.75</v>
      </c>
      <c r="G117" s="2">
        <v>-570617</v>
      </c>
      <c r="H117" s="2">
        <v>-543868</v>
      </c>
      <c r="I117" s="2">
        <v>-552023</v>
      </c>
      <c r="J117" s="2">
        <v>-560305</v>
      </c>
      <c r="K117" s="20">
        <f>J117*Laskentatiedot!M$4</f>
        <v>-572071.40499999991</v>
      </c>
      <c r="L117" s="20">
        <f>K117*Laskentatiedot!N$4</f>
        <v>-584084.90450499987</v>
      </c>
      <c r="M117" s="20">
        <f>L117*Laskentatiedot!O$4</f>
        <v>-596350.68749960477</v>
      </c>
      <c r="N117" s="20">
        <f>M117*Laskentatiedot!P$4</f>
        <v>-608874.0519370964</v>
      </c>
      <c r="P117" s="1">
        <f t="shared" si="48"/>
        <v>26749</v>
      </c>
      <c r="Q117" s="1">
        <f t="shared" si="49"/>
        <v>-8155</v>
      </c>
      <c r="R117" s="1">
        <f t="shared" si="50"/>
        <v>-8282</v>
      </c>
      <c r="S117" s="1">
        <f t="shared" si="51"/>
        <v>-11766.404999999912</v>
      </c>
      <c r="T117" s="1">
        <f t="shared" si="51"/>
        <v>-12013.499504999956</v>
      </c>
      <c r="U117" s="1">
        <f t="shared" si="51"/>
        <v>-12265.782994604902</v>
      </c>
      <c r="V117" s="1">
        <f t="shared" si="51"/>
        <v>-12523.364437491633</v>
      </c>
      <c r="W117" s="28">
        <f t="shared" si="33"/>
        <v>-4.6877327524416555E-2</v>
      </c>
      <c r="X117" s="28">
        <f t="shared" si="41"/>
        <v>1.4994447182036817E-2</v>
      </c>
      <c r="Y117" s="28">
        <f t="shared" si="42"/>
        <v>1.5002998063486485E-2</v>
      </c>
      <c r="Z117" s="28">
        <f t="shared" si="43"/>
        <v>2.0999999999999842E-2</v>
      </c>
      <c r="AA117" s="28">
        <f t="shared" si="44"/>
        <v>2.0999999999999925E-2</v>
      </c>
      <c r="AB117" s="28">
        <f t="shared" si="45"/>
        <v>2.0999999999999838E-2</v>
      </c>
      <c r="AC117" s="28">
        <f t="shared" si="45"/>
        <v>2.0999999999999887E-2</v>
      </c>
    </row>
    <row r="118" spans="1:29" ht="14.4" hidden="1" customHeight="1" outlineLevel="1" collapsed="1" x14ac:dyDescent="0.3">
      <c r="A118" s="6" t="s">
        <v>2</v>
      </c>
      <c r="B118" s="6" t="s">
        <v>2</v>
      </c>
      <c r="C118" s="6" t="s">
        <v>2</v>
      </c>
      <c r="D118" s="12" t="s">
        <v>192</v>
      </c>
      <c r="E118" s="12" t="s">
        <v>193</v>
      </c>
      <c r="F118" s="25">
        <v>-30932.42</v>
      </c>
      <c r="G118" s="2">
        <v>-25417</v>
      </c>
      <c r="H118" s="2">
        <v>-29522</v>
      </c>
      <c r="I118" s="2">
        <v>-29961</v>
      </c>
      <c r="J118" s="2">
        <v>-30411</v>
      </c>
      <c r="K118" s="20">
        <f>J118*Laskentatiedot!M$4</f>
        <v>-31049.630999999998</v>
      </c>
      <c r="L118" s="20">
        <f>K118*Laskentatiedot!N$4</f>
        <v>-31701.673250999993</v>
      </c>
      <c r="M118" s="20">
        <f>L118*Laskentatiedot!O$4</f>
        <v>-32367.40838927099</v>
      </c>
      <c r="N118" s="20">
        <f>M118*Laskentatiedot!P$4</f>
        <v>-33047.12396544568</v>
      </c>
      <c r="P118" s="1">
        <f t="shared" si="48"/>
        <v>-4105</v>
      </c>
      <c r="Q118" s="1">
        <f t="shared" si="49"/>
        <v>-439</v>
      </c>
      <c r="R118" s="1">
        <f t="shared" si="50"/>
        <v>-450</v>
      </c>
      <c r="S118" s="1">
        <f t="shared" si="51"/>
        <v>-638.63099999999758</v>
      </c>
      <c r="T118" s="1">
        <f t="shared" si="51"/>
        <v>-652.0422509999953</v>
      </c>
      <c r="U118" s="1">
        <f t="shared" si="51"/>
        <v>-665.73513827099669</v>
      </c>
      <c r="V118" s="1">
        <f t="shared" si="51"/>
        <v>-679.7155761746908</v>
      </c>
      <c r="W118" s="28">
        <f t="shared" si="33"/>
        <v>0.16150607860880514</v>
      </c>
      <c r="X118" s="28">
        <f t="shared" si="41"/>
        <v>1.4870266242124517E-2</v>
      </c>
      <c r="Y118" s="28">
        <f t="shared" si="42"/>
        <v>1.5019525382997898E-2</v>
      </c>
      <c r="Z118" s="28">
        <f t="shared" si="43"/>
        <v>2.0999999999999922E-2</v>
      </c>
      <c r="AA118" s="28">
        <f t="shared" si="44"/>
        <v>2.0999999999999849E-2</v>
      </c>
      <c r="AB118" s="28">
        <f t="shared" si="45"/>
        <v>2.0999999999999901E-2</v>
      </c>
      <c r="AC118" s="28">
        <f t="shared" si="45"/>
        <v>2.1000000000000001E-2</v>
      </c>
    </row>
    <row r="119" spans="1:29" ht="14.4" hidden="1" customHeight="1" outlineLevel="1" collapsed="1" x14ac:dyDescent="0.3">
      <c r="A119" s="6" t="s">
        <v>2</v>
      </c>
      <c r="B119" s="6" t="s">
        <v>2</v>
      </c>
      <c r="C119" s="6" t="s">
        <v>2</v>
      </c>
      <c r="D119" s="12" t="s">
        <v>194</v>
      </c>
      <c r="E119" s="12" t="s">
        <v>195</v>
      </c>
      <c r="F119" s="25">
        <v>-3713.2</v>
      </c>
      <c r="G119" s="2">
        <v>-2507</v>
      </c>
      <c r="H119" s="2">
        <v>-3911</v>
      </c>
      <c r="I119" s="2">
        <v>-3968</v>
      </c>
      <c r="J119" s="2">
        <v>-4030</v>
      </c>
      <c r="K119" s="20">
        <f>J119*Laskentatiedot!M$4</f>
        <v>-4114.6299999999992</v>
      </c>
      <c r="L119" s="20">
        <f>K119*Laskentatiedot!N$4</f>
        <v>-4201.037229999999</v>
      </c>
      <c r="M119" s="20">
        <f>L119*Laskentatiedot!O$4</f>
        <v>-4289.2590118299986</v>
      </c>
      <c r="N119" s="20">
        <f>M119*Laskentatiedot!P$4</f>
        <v>-4379.333451078428</v>
      </c>
      <c r="P119" s="1">
        <f t="shared" si="48"/>
        <v>-1404</v>
      </c>
      <c r="Q119" s="1">
        <f t="shared" si="49"/>
        <v>-57</v>
      </c>
      <c r="R119" s="1">
        <f t="shared" si="50"/>
        <v>-62</v>
      </c>
      <c r="S119" s="1">
        <f t="shared" si="51"/>
        <v>-84.6299999999992</v>
      </c>
      <c r="T119" s="1">
        <f t="shared" si="51"/>
        <v>-86.407229999999799</v>
      </c>
      <c r="U119" s="1">
        <f t="shared" si="51"/>
        <v>-88.2217818299996</v>
      </c>
      <c r="V119" s="1">
        <f t="shared" si="51"/>
        <v>-90.074439248429371</v>
      </c>
      <c r="W119" s="28">
        <f t="shared" si="33"/>
        <v>0.56003191065017954</v>
      </c>
      <c r="X119" s="28">
        <f t="shared" si="41"/>
        <v>1.4574277678343135E-2</v>
      </c>
      <c r="Y119" s="28">
        <f t="shared" si="42"/>
        <v>1.5625E-2</v>
      </c>
      <c r="Z119" s="28">
        <f t="shared" si="43"/>
        <v>2.09999999999998E-2</v>
      </c>
      <c r="AA119" s="28">
        <f t="shared" si="44"/>
        <v>2.0999999999999956E-2</v>
      </c>
      <c r="AB119" s="28">
        <f t="shared" si="45"/>
        <v>2.0999999999999911E-2</v>
      </c>
      <c r="AC119" s="28">
        <f t="shared" si="45"/>
        <v>2.0999999999999859E-2</v>
      </c>
    </row>
    <row r="120" spans="1:29" ht="14.4" hidden="1" customHeight="1" outlineLevel="1" collapsed="1" x14ac:dyDescent="0.3">
      <c r="A120" s="6" t="s">
        <v>2</v>
      </c>
      <c r="B120" s="6" t="s">
        <v>2</v>
      </c>
      <c r="C120" s="6" t="s">
        <v>2</v>
      </c>
      <c r="D120" s="12" t="s">
        <v>196</v>
      </c>
      <c r="E120" s="12" t="s">
        <v>197</v>
      </c>
      <c r="F120" s="25">
        <v>-2793.71</v>
      </c>
      <c r="G120" s="2">
        <v>-2436</v>
      </c>
      <c r="H120" s="2">
        <v>-5275</v>
      </c>
      <c r="I120" s="2">
        <v>-5354</v>
      </c>
      <c r="J120" s="2">
        <v>-5435</v>
      </c>
      <c r="K120" s="20">
        <f>J120*Laskentatiedot!M$4</f>
        <v>-5549.1349999999993</v>
      </c>
      <c r="L120" s="20">
        <f>K120*Laskentatiedot!N$4</f>
        <v>-5665.6668349999991</v>
      </c>
      <c r="M120" s="20">
        <f>L120*Laskentatiedot!O$4</f>
        <v>-5784.6458385349988</v>
      </c>
      <c r="N120" s="20">
        <f>M120*Laskentatiedot!P$4</f>
        <v>-5906.123401144233</v>
      </c>
      <c r="P120" s="1">
        <f t="shared" si="48"/>
        <v>-2839</v>
      </c>
      <c r="Q120" s="1">
        <f t="shared" si="49"/>
        <v>-79</v>
      </c>
      <c r="R120" s="1">
        <f t="shared" si="50"/>
        <v>-81</v>
      </c>
      <c r="S120" s="1">
        <f t="shared" si="51"/>
        <v>-114.13499999999931</v>
      </c>
      <c r="T120" s="1">
        <f t="shared" si="51"/>
        <v>-116.53183499999977</v>
      </c>
      <c r="U120" s="1">
        <f t="shared" si="51"/>
        <v>-118.97900353499972</v>
      </c>
      <c r="V120" s="1">
        <f t="shared" si="51"/>
        <v>-121.47756260923416</v>
      </c>
      <c r="W120" s="28">
        <f t="shared" si="33"/>
        <v>1.1654351395730707</v>
      </c>
      <c r="X120" s="28">
        <f t="shared" si="41"/>
        <v>1.4976303317535545E-2</v>
      </c>
      <c r="Y120" s="28">
        <f t="shared" si="42"/>
        <v>1.5128875607022786E-2</v>
      </c>
      <c r="Z120" s="28">
        <f t="shared" si="43"/>
        <v>2.0999999999999873E-2</v>
      </c>
      <c r="AA120" s="28">
        <f t="shared" si="44"/>
        <v>2.0999999999999963E-2</v>
      </c>
      <c r="AB120" s="28">
        <f t="shared" si="45"/>
        <v>2.0999999999999953E-2</v>
      </c>
      <c r="AC120" s="28">
        <f t="shared" si="45"/>
        <v>2.0999999999999859E-2</v>
      </c>
    </row>
    <row r="121" spans="1:29" ht="14.4" hidden="1" customHeight="1" outlineLevel="1" collapsed="1" x14ac:dyDescent="0.3">
      <c r="A121" s="6" t="s">
        <v>2</v>
      </c>
      <c r="B121" s="6" t="s">
        <v>2</v>
      </c>
      <c r="C121" s="6" t="s">
        <v>2</v>
      </c>
      <c r="D121" s="12" t="s">
        <v>198</v>
      </c>
      <c r="E121" s="12" t="s">
        <v>199</v>
      </c>
      <c r="F121" s="25">
        <v>-52045.68</v>
      </c>
      <c r="G121" s="2">
        <v>-60515</v>
      </c>
      <c r="H121" s="2">
        <v>-40823</v>
      </c>
      <c r="I121" s="2">
        <v>-41433</v>
      </c>
      <c r="J121" s="2">
        <v>-42056</v>
      </c>
      <c r="K121" s="20">
        <f>J121*Laskentatiedot!M$4</f>
        <v>-42939.175999999999</v>
      </c>
      <c r="L121" s="20">
        <f>K121*Laskentatiedot!N$4</f>
        <v>-43840.898695999997</v>
      </c>
      <c r="M121" s="20">
        <f>L121*Laskentatiedot!O$4</f>
        <v>-44761.557568615994</v>
      </c>
      <c r="N121" s="20">
        <f>M121*Laskentatiedot!P$4</f>
        <v>-45701.550277556926</v>
      </c>
      <c r="P121" s="1">
        <f t="shared" si="48"/>
        <v>19692</v>
      </c>
      <c r="Q121" s="1">
        <f t="shared" si="49"/>
        <v>-610</v>
      </c>
      <c r="R121" s="1">
        <f t="shared" si="50"/>
        <v>-623</v>
      </c>
      <c r="S121" s="1">
        <f t="shared" si="51"/>
        <v>-883.17599999999948</v>
      </c>
      <c r="T121" s="1">
        <f t="shared" si="51"/>
        <v>-901.72269599999709</v>
      </c>
      <c r="U121" s="1">
        <f t="shared" si="51"/>
        <v>-920.6588726159971</v>
      </c>
      <c r="V121" s="1">
        <f t="shared" si="51"/>
        <v>-939.99270894093206</v>
      </c>
      <c r="W121" s="28">
        <f t="shared" si="33"/>
        <v>-0.3254069239031645</v>
      </c>
      <c r="X121" s="28">
        <f t="shared" si="41"/>
        <v>1.4942556891948167E-2</v>
      </c>
      <c r="Y121" s="28">
        <f t="shared" si="42"/>
        <v>1.5036323703328264E-2</v>
      </c>
      <c r="Z121" s="28">
        <f t="shared" si="43"/>
        <v>2.0999999999999987E-2</v>
      </c>
      <c r="AA121" s="28">
        <f t="shared" si="44"/>
        <v>2.0999999999999932E-2</v>
      </c>
      <c r="AB121" s="28">
        <f t="shared" si="45"/>
        <v>2.0999999999999935E-2</v>
      </c>
      <c r="AC121" s="28">
        <f t="shared" si="45"/>
        <v>2.0999999999999915E-2</v>
      </c>
    </row>
    <row r="122" spans="1:29" ht="14.4" hidden="1" customHeight="1" outlineLevel="1" collapsed="1" x14ac:dyDescent="0.3">
      <c r="A122" s="6" t="s">
        <v>2</v>
      </c>
      <c r="B122" s="6" t="s">
        <v>2</v>
      </c>
      <c r="C122" s="6" t="s">
        <v>2</v>
      </c>
      <c r="D122" s="12" t="s">
        <v>200</v>
      </c>
      <c r="E122" s="12" t="s">
        <v>201</v>
      </c>
      <c r="F122" s="25">
        <v>-60587.87</v>
      </c>
      <c r="G122" s="2">
        <v>-62157</v>
      </c>
      <c r="H122" s="2">
        <v>-67590</v>
      </c>
      <c r="I122" s="2">
        <v>-68602</v>
      </c>
      <c r="J122" s="2">
        <v>-69631</v>
      </c>
      <c r="K122" s="20">
        <f>J122*Laskentatiedot!M$4</f>
        <v>-71093.250999999989</v>
      </c>
      <c r="L122" s="20">
        <f>K122*Laskentatiedot!N$4</f>
        <v>-72586.209270999985</v>
      </c>
      <c r="M122" s="20">
        <f>L122*Laskentatiedot!O$4</f>
        <v>-74110.519665690983</v>
      </c>
      <c r="N122" s="20">
        <f>M122*Laskentatiedot!P$4</f>
        <v>-75666.840578670483</v>
      </c>
      <c r="P122" s="1">
        <f t="shared" si="48"/>
        <v>-5433</v>
      </c>
      <c r="Q122" s="1">
        <f t="shared" si="49"/>
        <v>-1012</v>
      </c>
      <c r="R122" s="1">
        <f t="shared" si="50"/>
        <v>-1029</v>
      </c>
      <c r="S122" s="1">
        <f t="shared" si="51"/>
        <v>-1462.2509999999893</v>
      </c>
      <c r="T122" s="1">
        <f t="shared" si="51"/>
        <v>-1492.9582709999959</v>
      </c>
      <c r="U122" s="1">
        <f t="shared" si="51"/>
        <v>-1524.3103946909978</v>
      </c>
      <c r="V122" s="1">
        <f t="shared" si="51"/>
        <v>-1556.3209129794996</v>
      </c>
      <c r="W122" s="28">
        <f t="shared" si="33"/>
        <v>8.7407693421497179E-2</v>
      </c>
      <c r="X122" s="28">
        <f t="shared" si="41"/>
        <v>1.4972629087143068E-2</v>
      </c>
      <c r="Y122" s="28">
        <f t="shared" si="42"/>
        <v>1.4999562694965161E-2</v>
      </c>
      <c r="Z122" s="28">
        <f t="shared" si="43"/>
        <v>2.0999999999999845E-2</v>
      </c>
      <c r="AA122" s="28">
        <f t="shared" si="44"/>
        <v>2.0999999999999946E-2</v>
      </c>
      <c r="AB122" s="28">
        <f t="shared" si="45"/>
        <v>2.0999999999999974E-2</v>
      </c>
      <c r="AC122" s="28">
        <f t="shared" si="45"/>
        <v>2.0999999999999849E-2</v>
      </c>
    </row>
    <row r="123" spans="1:29" ht="14.4" hidden="1" customHeight="1" outlineLevel="1" collapsed="1" x14ac:dyDescent="0.3">
      <c r="A123" s="6" t="s">
        <v>2</v>
      </c>
      <c r="B123" s="6" t="s">
        <v>2</v>
      </c>
      <c r="C123" s="6" t="s">
        <v>2</v>
      </c>
      <c r="D123" s="12" t="s">
        <v>202</v>
      </c>
      <c r="E123" s="12" t="s">
        <v>203</v>
      </c>
      <c r="F123" s="25">
        <v>-9514.94</v>
      </c>
      <c r="G123" s="2">
        <v>-12000</v>
      </c>
      <c r="H123" s="2">
        <v>-16200</v>
      </c>
      <c r="I123" s="2">
        <v>-16443</v>
      </c>
      <c r="J123" s="2">
        <v>-16689</v>
      </c>
      <c r="K123" s="20">
        <f>J123*Laskentatiedot!M$4</f>
        <v>-17039.468999999997</v>
      </c>
      <c r="L123" s="20">
        <f>K123*Laskentatiedot!N$4</f>
        <v>-17397.297848999995</v>
      </c>
      <c r="M123" s="20">
        <f>L123*Laskentatiedot!O$4</f>
        <v>-17762.641103828992</v>
      </c>
      <c r="N123" s="20">
        <f>M123*Laskentatiedot!P$4</f>
        <v>-18135.656567009399</v>
      </c>
      <c r="P123" s="1">
        <f t="shared" si="48"/>
        <v>-4200</v>
      </c>
      <c r="Q123" s="1">
        <f t="shared" si="49"/>
        <v>-243</v>
      </c>
      <c r="R123" s="1">
        <f t="shared" si="50"/>
        <v>-246</v>
      </c>
      <c r="S123" s="1">
        <f t="shared" si="51"/>
        <v>-350.46899999999732</v>
      </c>
      <c r="T123" s="1">
        <f t="shared" si="51"/>
        <v>-357.82884899999772</v>
      </c>
      <c r="U123" s="1">
        <f t="shared" si="51"/>
        <v>-365.34325482899658</v>
      </c>
      <c r="V123" s="1">
        <f t="shared" si="51"/>
        <v>-373.0154631804071</v>
      </c>
      <c r="W123" s="28">
        <f t="shared" si="33"/>
        <v>0.35</v>
      </c>
      <c r="X123" s="28">
        <f t="shared" si="41"/>
        <v>1.4999999999999999E-2</v>
      </c>
      <c r="Y123" s="28">
        <f t="shared" si="42"/>
        <v>1.4960773581463237E-2</v>
      </c>
      <c r="Z123" s="28">
        <f t="shared" si="43"/>
        <v>2.0999999999999838E-2</v>
      </c>
      <c r="AA123" s="28">
        <f t="shared" si="44"/>
        <v>2.0999999999999869E-2</v>
      </c>
      <c r="AB123" s="28">
        <f t="shared" si="45"/>
        <v>2.099999999999981E-2</v>
      </c>
      <c r="AC123" s="28">
        <f t="shared" si="45"/>
        <v>2.0999999999999904E-2</v>
      </c>
    </row>
    <row r="124" spans="1:29" ht="14.4" hidden="1" customHeight="1" outlineLevel="1" collapsed="1" x14ac:dyDescent="0.3">
      <c r="A124" s="6" t="s">
        <v>2</v>
      </c>
      <c r="B124" s="6" t="s">
        <v>2</v>
      </c>
      <c r="C124" s="6" t="s">
        <v>2</v>
      </c>
      <c r="D124" s="12" t="s">
        <v>204</v>
      </c>
      <c r="E124" s="12" t="s">
        <v>205</v>
      </c>
      <c r="F124" s="25">
        <v>-551978.73</v>
      </c>
      <c r="G124" s="2">
        <v>-567722</v>
      </c>
      <c r="H124" s="2">
        <v>-553900</v>
      </c>
      <c r="I124" s="2">
        <v>-562209</v>
      </c>
      <c r="J124" s="2">
        <v>-570643</v>
      </c>
      <c r="K124" s="20">
        <f>J124*Laskentatiedot!M$4</f>
        <v>-582626.50299999991</v>
      </c>
      <c r="L124" s="20">
        <f>K124*Laskentatiedot!N$4</f>
        <v>-594861.65956299985</v>
      </c>
      <c r="M124" s="20">
        <f>L124*Laskentatiedot!O$4</f>
        <v>-607353.75441382278</v>
      </c>
      <c r="N124" s="20">
        <f>M124*Laskentatiedot!P$4</f>
        <v>-620108.18325651297</v>
      </c>
      <c r="P124" s="1">
        <f t="shared" si="48"/>
        <v>13822</v>
      </c>
      <c r="Q124" s="1">
        <f t="shared" si="49"/>
        <v>-8309</v>
      </c>
      <c r="R124" s="1">
        <f t="shared" si="50"/>
        <v>-8434</v>
      </c>
      <c r="S124" s="1">
        <f t="shared" si="51"/>
        <v>-11983.50299999991</v>
      </c>
      <c r="T124" s="1">
        <f t="shared" si="51"/>
        <v>-12235.156562999939</v>
      </c>
      <c r="U124" s="1">
        <f t="shared" si="51"/>
        <v>-12492.094850822934</v>
      </c>
      <c r="V124" s="1">
        <f t="shared" si="51"/>
        <v>-12754.428842690191</v>
      </c>
      <c r="W124" s="28">
        <f t="shared" si="33"/>
        <v>-2.434642307326473E-2</v>
      </c>
      <c r="X124" s="28">
        <f t="shared" si="41"/>
        <v>1.5000902690016249E-2</v>
      </c>
      <c r="Y124" s="28">
        <f t="shared" si="42"/>
        <v>1.5001538573733255E-2</v>
      </c>
      <c r="Z124" s="28">
        <f t="shared" si="43"/>
        <v>2.0999999999999842E-2</v>
      </c>
      <c r="AA124" s="28">
        <f t="shared" si="44"/>
        <v>2.0999999999999897E-2</v>
      </c>
      <c r="AB124" s="28">
        <f t="shared" si="45"/>
        <v>2.0999999999999894E-2</v>
      </c>
      <c r="AC124" s="28">
        <f t="shared" si="45"/>
        <v>2.0999999999999856E-2</v>
      </c>
    </row>
    <row r="125" spans="1:29" ht="14.4" hidden="1" customHeight="1" outlineLevel="1" collapsed="1" x14ac:dyDescent="0.3">
      <c r="A125" s="6" t="s">
        <v>2</v>
      </c>
      <c r="B125" s="6" t="s">
        <v>2</v>
      </c>
      <c r="C125" s="6" t="s">
        <v>2</v>
      </c>
      <c r="D125" s="12" t="s">
        <v>206</v>
      </c>
      <c r="E125" s="12" t="s">
        <v>207</v>
      </c>
      <c r="F125" s="25">
        <v>-545655.99</v>
      </c>
      <c r="G125" s="2">
        <v>-609119</v>
      </c>
      <c r="H125" s="2">
        <v>-563698</v>
      </c>
      <c r="I125" s="2">
        <v>-572153</v>
      </c>
      <c r="J125" s="2">
        <v>-580737</v>
      </c>
      <c r="K125" s="20">
        <f>J125*Laskentatiedot!M$4</f>
        <v>-592932.47699999996</v>
      </c>
      <c r="L125" s="20">
        <f>K125*Laskentatiedot!N$4</f>
        <v>-605384.0590169999</v>
      </c>
      <c r="M125" s="20">
        <f>L125*Laskentatiedot!O$4</f>
        <v>-618097.12425635685</v>
      </c>
      <c r="N125" s="20">
        <f>M125*Laskentatiedot!P$4</f>
        <v>-631077.16386574029</v>
      </c>
      <c r="P125" s="1">
        <f t="shared" si="48"/>
        <v>45421</v>
      </c>
      <c r="Q125" s="1">
        <f t="shared" si="49"/>
        <v>-8455</v>
      </c>
      <c r="R125" s="1">
        <f t="shared" si="50"/>
        <v>-8584</v>
      </c>
      <c r="S125" s="1">
        <f t="shared" si="51"/>
        <v>-12195.476999999955</v>
      </c>
      <c r="T125" s="1">
        <f t="shared" si="51"/>
        <v>-12451.58201699995</v>
      </c>
      <c r="U125" s="1">
        <f t="shared" si="51"/>
        <v>-12713.065239356947</v>
      </c>
      <c r="V125" s="1">
        <f t="shared" si="51"/>
        <v>-12980.039609383442</v>
      </c>
      <c r="W125" s="28">
        <f t="shared" si="33"/>
        <v>-7.4568351996900442E-2</v>
      </c>
      <c r="X125" s="28">
        <f t="shared" si="41"/>
        <v>1.4999166220210112E-2</v>
      </c>
      <c r="Y125" s="28">
        <f t="shared" si="42"/>
        <v>1.5002979972140319E-2</v>
      </c>
      <c r="Z125" s="28">
        <f t="shared" si="43"/>
        <v>2.0999999999999922E-2</v>
      </c>
      <c r="AA125" s="28">
        <f t="shared" si="44"/>
        <v>2.0999999999999918E-2</v>
      </c>
      <c r="AB125" s="28">
        <f t="shared" si="45"/>
        <v>2.0999999999999915E-2</v>
      </c>
      <c r="AC125" s="28">
        <f t="shared" si="45"/>
        <v>2.0999999999999918E-2</v>
      </c>
    </row>
    <row r="126" spans="1:29" ht="14.4" hidden="1" customHeight="1" outlineLevel="1" collapsed="1" x14ac:dyDescent="0.3">
      <c r="A126" s="6" t="s">
        <v>2</v>
      </c>
      <c r="B126" s="6" t="s">
        <v>2</v>
      </c>
      <c r="C126" s="6" t="s">
        <v>2</v>
      </c>
      <c r="D126" s="12" t="s">
        <v>208</v>
      </c>
      <c r="E126" s="12" t="s">
        <v>209</v>
      </c>
      <c r="F126" s="25">
        <v>-3782.14</v>
      </c>
      <c r="G126" s="2">
        <v>-3656</v>
      </c>
      <c r="H126" s="2">
        <v>-23656</v>
      </c>
      <c r="I126" s="2">
        <v>-24011</v>
      </c>
      <c r="J126" s="2">
        <v>-24371</v>
      </c>
      <c r="K126" s="20">
        <f>J126*Laskentatiedot!M$4</f>
        <v>-24882.790999999997</v>
      </c>
      <c r="L126" s="20">
        <f>K126*Laskentatiedot!N$4</f>
        <v>-25405.329610999994</v>
      </c>
      <c r="M126" s="20">
        <f>L126*Laskentatiedot!O$4</f>
        <v>-25938.841532830993</v>
      </c>
      <c r="N126" s="20">
        <f>M126*Laskentatiedot!P$4</f>
        <v>-26483.557205020443</v>
      </c>
      <c r="P126" s="1">
        <f t="shared" si="48"/>
        <v>-20000</v>
      </c>
      <c r="Q126" s="1">
        <f t="shared" si="49"/>
        <v>-355</v>
      </c>
      <c r="R126" s="1">
        <f t="shared" si="50"/>
        <v>-360</v>
      </c>
      <c r="S126" s="1">
        <f t="shared" si="51"/>
        <v>-511.79099999999744</v>
      </c>
      <c r="T126" s="1">
        <f t="shared" si="51"/>
        <v>-522.53861099999631</v>
      </c>
      <c r="U126" s="1">
        <f t="shared" si="51"/>
        <v>-533.5119218309992</v>
      </c>
      <c r="V126" s="1">
        <f t="shared" si="51"/>
        <v>-544.71567218944983</v>
      </c>
      <c r="W126" s="28">
        <f t="shared" si="33"/>
        <v>5.4704595185995624</v>
      </c>
      <c r="X126" s="28">
        <f t="shared" si="41"/>
        <v>1.5006763611768684E-2</v>
      </c>
      <c r="Y126" s="28">
        <f t="shared" si="42"/>
        <v>1.4993128149598101E-2</v>
      </c>
      <c r="Z126" s="28">
        <f t="shared" si="43"/>
        <v>2.0999999999999894E-2</v>
      </c>
      <c r="AA126" s="28">
        <f t="shared" si="44"/>
        <v>2.0999999999999852E-2</v>
      </c>
      <c r="AB126" s="28">
        <f t="shared" si="45"/>
        <v>2.0999999999999974E-2</v>
      </c>
      <c r="AC126" s="28">
        <f t="shared" si="45"/>
        <v>2.099999999999996E-2</v>
      </c>
    </row>
    <row r="127" spans="1:29" ht="14.4" hidden="1" customHeight="1" outlineLevel="1" collapsed="1" x14ac:dyDescent="0.3">
      <c r="A127" s="6" t="s">
        <v>2</v>
      </c>
      <c r="B127" s="6" t="s">
        <v>2</v>
      </c>
      <c r="C127" s="6" t="s">
        <v>2</v>
      </c>
      <c r="D127" s="12" t="s">
        <v>210</v>
      </c>
      <c r="E127" s="12" t="s">
        <v>211</v>
      </c>
      <c r="F127" s="25">
        <v>-92025.16</v>
      </c>
      <c r="G127" s="2">
        <v>-123358</v>
      </c>
      <c r="H127" s="2">
        <v>-116260</v>
      </c>
      <c r="I127" s="2">
        <v>-118000</v>
      </c>
      <c r="J127" s="2">
        <v>-119771</v>
      </c>
      <c r="K127" s="20">
        <f>J127*Laskentatiedot!M$4</f>
        <v>-122286.19099999999</v>
      </c>
      <c r="L127" s="20">
        <f>K127*Laskentatiedot!N$4</f>
        <v>-124854.20101099998</v>
      </c>
      <c r="M127" s="20">
        <f>L127*Laskentatiedot!O$4</f>
        <v>-127476.13923223097</v>
      </c>
      <c r="N127" s="20">
        <f>M127*Laskentatiedot!P$4</f>
        <v>-130153.1381561078</v>
      </c>
      <c r="P127" s="1">
        <f t="shared" si="48"/>
        <v>7098</v>
      </c>
      <c r="Q127" s="1">
        <f t="shared" si="49"/>
        <v>-1740</v>
      </c>
      <c r="R127" s="1">
        <f t="shared" si="50"/>
        <v>-1771</v>
      </c>
      <c r="S127" s="1">
        <f t="shared" si="51"/>
        <v>-2515.1909999999916</v>
      </c>
      <c r="T127" s="1">
        <f t="shared" si="51"/>
        <v>-2568.0100109999912</v>
      </c>
      <c r="U127" s="1">
        <f t="shared" si="51"/>
        <v>-2621.9382212309865</v>
      </c>
      <c r="V127" s="1">
        <f t="shared" si="51"/>
        <v>-2676.9989238768321</v>
      </c>
      <c r="W127" s="28">
        <f t="shared" si="33"/>
        <v>-5.7539843382674816E-2</v>
      </c>
      <c r="X127" s="28">
        <f t="shared" si="41"/>
        <v>1.496645449853776E-2</v>
      </c>
      <c r="Y127" s="28">
        <f t="shared" si="42"/>
        <v>1.5008474576271186E-2</v>
      </c>
      <c r="Z127" s="28">
        <f t="shared" si="43"/>
        <v>2.0999999999999928E-2</v>
      </c>
      <c r="AA127" s="28">
        <f t="shared" si="44"/>
        <v>2.0999999999999928E-2</v>
      </c>
      <c r="AB127" s="28">
        <f t="shared" si="45"/>
        <v>2.0999999999999894E-2</v>
      </c>
      <c r="AC127" s="28">
        <f t="shared" si="45"/>
        <v>2.0999999999999856E-2</v>
      </c>
    </row>
    <row r="128" spans="1:29" ht="14.4" hidden="1" customHeight="1" outlineLevel="1" collapsed="1" x14ac:dyDescent="0.3">
      <c r="A128" s="6" t="s">
        <v>2</v>
      </c>
      <c r="B128" s="6" t="s">
        <v>2</v>
      </c>
      <c r="C128" s="6" t="s">
        <v>2</v>
      </c>
      <c r="D128" s="12" t="s">
        <v>212</v>
      </c>
      <c r="E128" s="12" t="s">
        <v>213</v>
      </c>
      <c r="F128" s="25">
        <v>-18353.32</v>
      </c>
      <c r="G128" s="2">
        <v>-13305</v>
      </c>
      <c r="H128" s="2">
        <v>-14630</v>
      </c>
      <c r="I128" s="2">
        <v>-14846</v>
      </c>
      <c r="J128" s="2">
        <v>-15070</v>
      </c>
      <c r="K128" s="20">
        <f>J128*Laskentatiedot!M$4</f>
        <v>-15386.47</v>
      </c>
      <c r="L128" s="20">
        <f>K128*Laskentatiedot!N$4</f>
        <v>-15709.585869999997</v>
      </c>
      <c r="M128" s="20">
        <f>L128*Laskentatiedot!O$4</f>
        <v>-16039.487173269996</v>
      </c>
      <c r="N128" s="20">
        <f>M128*Laskentatiedot!P$4</f>
        <v>-16376.316403908664</v>
      </c>
      <c r="P128" s="1">
        <f t="shared" si="48"/>
        <v>-1325</v>
      </c>
      <c r="Q128" s="1">
        <f t="shared" si="49"/>
        <v>-216</v>
      </c>
      <c r="R128" s="1">
        <f t="shared" si="50"/>
        <v>-224</v>
      </c>
      <c r="S128" s="1">
        <f t="shared" si="51"/>
        <v>-316.46999999999935</v>
      </c>
      <c r="T128" s="1">
        <f t="shared" si="51"/>
        <v>-323.11586999999781</v>
      </c>
      <c r="U128" s="1">
        <f t="shared" si="51"/>
        <v>-329.90130326999861</v>
      </c>
      <c r="V128" s="1">
        <f t="shared" si="51"/>
        <v>-336.82923063866838</v>
      </c>
      <c r="W128" s="28">
        <f t="shared" si="33"/>
        <v>9.958662157083803E-2</v>
      </c>
      <c r="X128" s="28">
        <f t="shared" si="41"/>
        <v>1.4764183185235816E-2</v>
      </c>
      <c r="Y128" s="28">
        <f t="shared" si="42"/>
        <v>1.5088239256365351E-2</v>
      </c>
      <c r="Z128" s="28">
        <f t="shared" si="43"/>
        <v>2.0999999999999956E-2</v>
      </c>
      <c r="AA128" s="28">
        <f t="shared" si="44"/>
        <v>2.0999999999999859E-2</v>
      </c>
      <c r="AB128" s="28">
        <f t="shared" si="45"/>
        <v>2.0999999999999915E-2</v>
      </c>
      <c r="AC128" s="28">
        <f t="shared" si="45"/>
        <v>2.0999999999999904E-2</v>
      </c>
    </row>
    <row r="129" spans="1:29" ht="14.4" hidden="1" customHeight="1" outlineLevel="1" collapsed="1" x14ac:dyDescent="0.3">
      <c r="A129" s="6" t="s">
        <v>2</v>
      </c>
      <c r="B129" s="6" t="s">
        <v>2</v>
      </c>
      <c r="C129" s="6" t="s">
        <v>2</v>
      </c>
      <c r="D129" s="12" t="s">
        <v>214</v>
      </c>
      <c r="E129" s="12" t="s">
        <v>215</v>
      </c>
      <c r="F129" s="25">
        <v>-333935.06</v>
      </c>
      <c r="G129" s="2">
        <v>-385414</v>
      </c>
      <c r="H129" s="2">
        <v>-347450</v>
      </c>
      <c r="I129" s="2">
        <v>-352661</v>
      </c>
      <c r="J129" s="2">
        <v>-357951</v>
      </c>
      <c r="K129" s="20">
        <f>J129*Laskentatiedot!M$4</f>
        <v>-365467.97099999996</v>
      </c>
      <c r="L129" s="20">
        <f>K129*Laskentatiedot!N$4</f>
        <v>-373142.7983909999</v>
      </c>
      <c r="M129" s="20">
        <f>L129*Laskentatiedot!O$4</f>
        <v>-380978.79715721088</v>
      </c>
      <c r="N129" s="20">
        <f>M129*Laskentatiedot!P$4</f>
        <v>-388979.35189751227</v>
      </c>
      <c r="P129" s="1">
        <f t="shared" si="48"/>
        <v>37964</v>
      </c>
      <c r="Q129" s="1">
        <f t="shared" si="49"/>
        <v>-5211</v>
      </c>
      <c r="R129" s="1">
        <f t="shared" si="50"/>
        <v>-5290</v>
      </c>
      <c r="S129" s="1">
        <f t="shared" si="51"/>
        <v>-7516.9709999999614</v>
      </c>
      <c r="T129" s="1">
        <f t="shared" si="51"/>
        <v>-7674.8273909999407</v>
      </c>
      <c r="U129" s="1">
        <f t="shared" si="51"/>
        <v>-7835.9987662109779</v>
      </c>
      <c r="V129" s="1">
        <f t="shared" si="51"/>
        <v>-8000.5547403013916</v>
      </c>
      <c r="W129" s="28">
        <f t="shared" si="33"/>
        <v>-9.8501870715646034E-2</v>
      </c>
      <c r="X129" s="28">
        <f t="shared" si="41"/>
        <v>1.4997841416031084E-2</v>
      </c>
      <c r="Y129" s="28">
        <f t="shared" si="42"/>
        <v>1.5000241024666749E-2</v>
      </c>
      <c r="Z129" s="28">
        <f t="shared" si="43"/>
        <v>2.0999999999999894E-2</v>
      </c>
      <c r="AA129" s="28">
        <f t="shared" si="44"/>
        <v>2.0999999999999838E-2</v>
      </c>
      <c r="AB129" s="28">
        <f t="shared" si="45"/>
        <v>2.0999999999999946E-2</v>
      </c>
      <c r="AC129" s="28">
        <f t="shared" si="45"/>
        <v>2.0999999999999904E-2</v>
      </c>
    </row>
    <row r="130" spans="1:29" ht="14.4" hidden="1" customHeight="1" outlineLevel="1" collapsed="1" x14ac:dyDescent="0.3">
      <c r="A130" s="6" t="s">
        <v>2</v>
      </c>
      <c r="B130" s="6" t="s">
        <v>2</v>
      </c>
      <c r="C130" s="6" t="s">
        <v>2</v>
      </c>
      <c r="D130" s="12" t="s">
        <v>216</v>
      </c>
      <c r="E130" s="12" t="s">
        <v>217</v>
      </c>
      <c r="F130" s="25">
        <v>-45484.83</v>
      </c>
      <c r="G130" s="2">
        <v>-46231</v>
      </c>
      <c r="H130" s="2">
        <v>-50000</v>
      </c>
      <c r="I130" s="2">
        <v>-50750</v>
      </c>
      <c r="J130" s="2">
        <v>-51511</v>
      </c>
      <c r="K130" s="20">
        <f>J130*Laskentatiedot!M$4</f>
        <v>-52592.730999999992</v>
      </c>
      <c r="L130" s="20">
        <f>K130*Laskentatiedot!N$4</f>
        <v>-53697.178350999988</v>
      </c>
      <c r="M130" s="20">
        <f>L130*Laskentatiedot!O$4</f>
        <v>-54824.819096370986</v>
      </c>
      <c r="N130" s="20">
        <f>M130*Laskentatiedot!P$4</f>
        <v>-55976.14029739477</v>
      </c>
      <c r="P130" s="1">
        <f t="shared" si="48"/>
        <v>-3769</v>
      </c>
      <c r="Q130" s="1">
        <f t="shared" si="49"/>
        <v>-750</v>
      </c>
      <c r="R130" s="1">
        <f t="shared" si="50"/>
        <v>-761</v>
      </c>
      <c r="S130" s="1">
        <f t="shared" si="51"/>
        <v>-1081.7309999999925</v>
      </c>
      <c r="T130" s="1">
        <f t="shared" si="51"/>
        <v>-1104.4473509999953</v>
      </c>
      <c r="U130" s="1">
        <f t="shared" si="51"/>
        <v>-1127.640745370998</v>
      </c>
      <c r="V130" s="1">
        <f t="shared" si="51"/>
        <v>-1151.3212010237839</v>
      </c>
      <c r="W130" s="28">
        <f t="shared" si="33"/>
        <v>8.1525383400748413E-2</v>
      </c>
      <c r="X130" s="28">
        <f t="shared" si="41"/>
        <v>1.4999999999999999E-2</v>
      </c>
      <c r="Y130" s="28">
        <f t="shared" si="42"/>
        <v>1.4995073891625616E-2</v>
      </c>
      <c r="Z130" s="28">
        <f t="shared" si="43"/>
        <v>2.0999999999999856E-2</v>
      </c>
      <c r="AA130" s="28">
        <f t="shared" si="44"/>
        <v>2.0999999999999911E-2</v>
      </c>
      <c r="AB130" s="28">
        <f t="shared" si="45"/>
        <v>2.099999999999997E-2</v>
      </c>
      <c r="AC130" s="28">
        <f t="shared" si="45"/>
        <v>2.0999999999999876E-2</v>
      </c>
    </row>
    <row r="131" spans="1:29" ht="14.4" hidden="1" customHeight="1" outlineLevel="1" collapsed="1" x14ac:dyDescent="0.3">
      <c r="A131" s="6" t="s">
        <v>2</v>
      </c>
      <c r="B131" s="6" t="s">
        <v>2</v>
      </c>
      <c r="C131" s="6" t="s">
        <v>2</v>
      </c>
      <c r="D131" s="12" t="s">
        <v>218</v>
      </c>
      <c r="E131" s="12" t="s">
        <v>219</v>
      </c>
      <c r="F131" s="25">
        <v>-122108.95</v>
      </c>
      <c r="G131" s="2">
        <v>-140732</v>
      </c>
      <c r="H131" s="2">
        <v>-146080</v>
      </c>
      <c r="I131" s="2">
        <v>-148267</v>
      </c>
      <c r="J131" s="2">
        <v>-150492</v>
      </c>
      <c r="K131" s="20">
        <f>J131*Laskentatiedot!M$4</f>
        <v>-153652.33199999999</v>
      </c>
      <c r="L131" s="20">
        <f>K131*Laskentatiedot!N$4</f>
        <v>-156879.03097199998</v>
      </c>
      <c r="M131" s="20">
        <f>L131*Laskentatiedot!O$4</f>
        <v>-160173.49062241198</v>
      </c>
      <c r="N131" s="20">
        <f>M131*Laskentatiedot!P$4</f>
        <v>-163537.1339254826</v>
      </c>
      <c r="P131" s="1">
        <f t="shared" si="48"/>
        <v>-5348</v>
      </c>
      <c r="Q131" s="1">
        <f t="shared" si="49"/>
        <v>-2187</v>
      </c>
      <c r="R131" s="1">
        <f t="shared" si="50"/>
        <v>-2225</v>
      </c>
      <c r="S131" s="1">
        <f t="shared" si="51"/>
        <v>-3160.3319999999949</v>
      </c>
      <c r="T131" s="1">
        <f t="shared" si="51"/>
        <v>-3226.6989719999838</v>
      </c>
      <c r="U131" s="1">
        <f t="shared" si="51"/>
        <v>-3294.4596504119982</v>
      </c>
      <c r="V131" s="1">
        <f t="shared" si="51"/>
        <v>-3363.6433030706248</v>
      </c>
      <c r="W131" s="28">
        <f t="shared" si="33"/>
        <v>3.8001307449620554E-2</v>
      </c>
      <c r="X131" s="28">
        <f t="shared" si="41"/>
        <v>1.4971248630887186E-2</v>
      </c>
      <c r="Y131" s="28">
        <f t="shared" si="42"/>
        <v>1.5006710866207584E-2</v>
      </c>
      <c r="Z131" s="28">
        <f t="shared" si="43"/>
        <v>2.0999999999999967E-2</v>
      </c>
      <c r="AA131" s="28">
        <f t="shared" si="44"/>
        <v>2.0999999999999894E-2</v>
      </c>
      <c r="AB131" s="28">
        <f t="shared" si="45"/>
        <v>2.0999999999999991E-2</v>
      </c>
      <c r="AC131" s="28">
        <f t="shared" si="45"/>
        <v>2.0999999999999835E-2</v>
      </c>
    </row>
    <row r="132" spans="1:29" ht="14.4" hidden="1" customHeight="1" outlineLevel="1" collapsed="1" x14ac:dyDescent="0.3">
      <c r="A132" s="6" t="s">
        <v>2</v>
      </c>
      <c r="B132" s="6" t="s">
        <v>2</v>
      </c>
      <c r="C132" s="6" t="s">
        <v>2</v>
      </c>
      <c r="D132" s="6" t="s">
        <v>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W132" s="28"/>
      <c r="X132" s="28"/>
      <c r="Y132" s="28"/>
      <c r="Z132" s="28"/>
      <c r="AA132" s="28"/>
      <c r="AB132" s="28"/>
      <c r="AC132" s="28"/>
    </row>
    <row r="133" spans="1:29" collapsed="1" x14ac:dyDescent="0.3">
      <c r="A133" s="12" t="s">
        <v>2</v>
      </c>
      <c r="B133" s="170" t="s">
        <v>220</v>
      </c>
      <c r="C133" s="171"/>
      <c r="D133" s="171"/>
      <c r="E133" s="171"/>
      <c r="F133" s="25">
        <v>-1397657.51</v>
      </c>
      <c r="G133" s="2">
        <v>-1573564</v>
      </c>
      <c r="H133" s="2">
        <v>-1294650</v>
      </c>
      <c r="I133" s="2">
        <v>-1313319</v>
      </c>
      <c r="J133" s="2">
        <v>-1332269</v>
      </c>
      <c r="K133" s="1">
        <f>SUM(K134:K138)</f>
        <v>-1355343</v>
      </c>
      <c r="L133" s="1">
        <f t="shared" ref="L133:N133" si="52">SUM(L134:L138)</f>
        <v>-1355343</v>
      </c>
      <c r="M133" s="1">
        <f t="shared" si="52"/>
        <v>-1355343</v>
      </c>
      <c r="N133" s="3">
        <f t="shared" si="52"/>
        <v>-1355343</v>
      </c>
      <c r="P133" s="1">
        <f t="shared" ref="P133:R138" si="53">H133-G133</f>
        <v>278914</v>
      </c>
      <c r="Q133" s="1">
        <f t="shared" si="53"/>
        <v>-18669</v>
      </c>
      <c r="R133" s="1">
        <f t="shared" si="53"/>
        <v>-18950</v>
      </c>
      <c r="S133" s="1">
        <f t="shared" ref="S133:V147" si="54">K133-J133</f>
        <v>-23074</v>
      </c>
      <c r="T133" s="1">
        <f t="shared" si="54"/>
        <v>0</v>
      </c>
      <c r="U133" s="1">
        <f t="shared" si="54"/>
        <v>0</v>
      </c>
      <c r="V133" s="1">
        <f t="shared" si="54"/>
        <v>0</v>
      </c>
      <c r="W133" s="28">
        <f t="shared" si="33"/>
        <v>-0.17724986082548913</v>
      </c>
      <c r="X133" s="28">
        <f t="shared" si="41"/>
        <v>1.4420113544201136E-2</v>
      </c>
      <c r="Y133" s="28">
        <f t="shared" si="42"/>
        <v>1.4429091485008592E-2</v>
      </c>
      <c r="Z133" s="28">
        <f t="shared" si="43"/>
        <v>1.7319325151302026E-2</v>
      </c>
      <c r="AA133" s="28">
        <f t="shared" si="44"/>
        <v>0</v>
      </c>
      <c r="AB133" s="28">
        <f t="shared" si="45"/>
        <v>0</v>
      </c>
      <c r="AC133" s="28">
        <f t="shared" si="45"/>
        <v>0</v>
      </c>
    </row>
    <row r="134" spans="1:29" ht="14.4" hidden="1" customHeight="1" outlineLevel="1" collapsed="1" x14ac:dyDescent="0.3">
      <c r="A134" s="6" t="s">
        <v>2</v>
      </c>
      <c r="B134" s="6" t="s">
        <v>2</v>
      </c>
      <c r="C134" s="6" t="s">
        <v>2</v>
      </c>
      <c r="D134" s="12" t="s">
        <v>221</v>
      </c>
      <c r="E134" s="12" t="s">
        <v>222</v>
      </c>
      <c r="F134" s="25">
        <v>-323965.3</v>
      </c>
      <c r="G134" s="2">
        <v>-340500</v>
      </c>
      <c r="H134" s="2">
        <v>-315000</v>
      </c>
      <c r="I134" s="2">
        <v>-319725</v>
      </c>
      <c r="J134" s="2">
        <v>-324521</v>
      </c>
      <c r="K134" s="1">
        <f>J134</f>
        <v>-324521</v>
      </c>
      <c r="L134" s="1">
        <f t="shared" ref="L134:N134" si="55">K134</f>
        <v>-324521</v>
      </c>
      <c r="M134" s="1">
        <f t="shared" si="55"/>
        <v>-324521</v>
      </c>
      <c r="N134" s="3">
        <f t="shared" si="55"/>
        <v>-324521</v>
      </c>
      <c r="P134" s="1">
        <f t="shared" si="53"/>
        <v>25500</v>
      </c>
      <c r="Q134" s="1">
        <f t="shared" si="53"/>
        <v>-4725</v>
      </c>
      <c r="R134" s="1">
        <f t="shared" si="53"/>
        <v>-4796</v>
      </c>
      <c r="S134" s="1">
        <f t="shared" si="54"/>
        <v>0</v>
      </c>
      <c r="T134" s="1">
        <f t="shared" si="54"/>
        <v>0</v>
      </c>
      <c r="U134" s="1">
        <f t="shared" si="54"/>
        <v>0</v>
      </c>
      <c r="V134" s="1">
        <f t="shared" si="54"/>
        <v>0</v>
      </c>
      <c r="W134" s="28">
        <f t="shared" si="33"/>
        <v>-7.4889867841409691E-2</v>
      </c>
      <c r="X134" s="28">
        <f t="shared" si="41"/>
        <v>1.4999999999999999E-2</v>
      </c>
      <c r="Y134" s="28">
        <f t="shared" si="42"/>
        <v>1.5000390960982095E-2</v>
      </c>
      <c r="Z134" s="28">
        <f t="shared" si="43"/>
        <v>0</v>
      </c>
      <c r="AA134" s="28">
        <f t="shared" si="44"/>
        <v>0</v>
      </c>
      <c r="AB134" s="28">
        <f t="shared" si="45"/>
        <v>0</v>
      </c>
      <c r="AC134" s="28">
        <f t="shared" si="45"/>
        <v>0</v>
      </c>
    </row>
    <row r="135" spans="1:29" ht="14.4" hidden="1" customHeight="1" outlineLevel="1" collapsed="1" x14ac:dyDescent="0.3">
      <c r="A135" s="6" t="s">
        <v>2</v>
      </c>
      <c r="B135" s="6" t="s">
        <v>2</v>
      </c>
      <c r="C135" s="6" t="s">
        <v>2</v>
      </c>
      <c r="D135" s="12" t="s">
        <v>223</v>
      </c>
      <c r="E135" s="12" t="s">
        <v>224</v>
      </c>
      <c r="F135" s="25">
        <v>0</v>
      </c>
      <c r="G135" s="2">
        <v>0</v>
      </c>
      <c r="H135" s="2">
        <v>-950</v>
      </c>
      <c r="I135" s="2">
        <v>-964</v>
      </c>
      <c r="J135" s="2">
        <v>-978</v>
      </c>
      <c r="K135" s="1">
        <f t="shared" ref="K135:N138" si="56">J135</f>
        <v>-978</v>
      </c>
      <c r="L135" s="1">
        <f t="shared" si="56"/>
        <v>-978</v>
      </c>
      <c r="M135" s="1">
        <f t="shared" si="56"/>
        <v>-978</v>
      </c>
      <c r="N135" s="3">
        <f t="shared" si="56"/>
        <v>-978</v>
      </c>
      <c r="P135" s="1">
        <f t="shared" si="53"/>
        <v>-950</v>
      </c>
      <c r="Q135" s="1">
        <f t="shared" si="53"/>
        <v>-14</v>
      </c>
      <c r="R135" s="1">
        <f t="shared" si="53"/>
        <v>-14</v>
      </c>
      <c r="S135" s="1">
        <f t="shared" si="54"/>
        <v>0</v>
      </c>
      <c r="T135" s="1">
        <f t="shared" si="54"/>
        <v>0</v>
      </c>
      <c r="U135" s="1">
        <f t="shared" si="54"/>
        <v>0</v>
      </c>
      <c r="V135" s="1">
        <f t="shared" si="54"/>
        <v>0</v>
      </c>
      <c r="W135" s="28" t="e">
        <f t="shared" si="33"/>
        <v>#DIV/0!</v>
      </c>
      <c r="X135" s="28">
        <f t="shared" si="41"/>
        <v>1.4736842105263158E-2</v>
      </c>
      <c r="Y135" s="28">
        <f t="shared" si="42"/>
        <v>1.4522821576763486E-2</v>
      </c>
      <c r="Z135" s="28">
        <f t="shared" si="43"/>
        <v>0</v>
      </c>
      <c r="AA135" s="28">
        <f t="shared" si="44"/>
        <v>0</v>
      </c>
      <c r="AB135" s="28">
        <f t="shared" si="45"/>
        <v>0</v>
      </c>
      <c r="AC135" s="28">
        <f t="shared" si="45"/>
        <v>0</v>
      </c>
    </row>
    <row r="136" spans="1:29" ht="14.4" hidden="1" customHeight="1" outlineLevel="1" collapsed="1" x14ac:dyDescent="0.3">
      <c r="A136" s="6" t="s">
        <v>2</v>
      </c>
      <c r="B136" s="6" t="s">
        <v>2</v>
      </c>
      <c r="C136" s="6" t="s">
        <v>2</v>
      </c>
      <c r="D136" s="12" t="s">
        <v>225</v>
      </c>
      <c r="E136" s="12" t="s">
        <v>226</v>
      </c>
      <c r="F136" s="25">
        <v>-30321</v>
      </c>
      <c r="G136" s="2">
        <v>-16200</v>
      </c>
      <c r="H136" s="2">
        <v>-21200</v>
      </c>
      <c r="I136" s="2">
        <v>-21218</v>
      </c>
      <c r="J136" s="2">
        <v>-21236</v>
      </c>
      <c r="K136" s="1">
        <f t="shared" si="56"/>
        <v>-21236</v>
      </c>
      <c r="L136" s="1">
        <f t="shared" si="56"/>
        <v>-21236</v>
      </c>
      <c r="M136" s="1">
        <f t="shared" si="56"/>
        <v>-21236</v>
      </c>
      <c r="N136" s="3">
        <f t="shared" si="56"/>
        <v>-21236</v>
      </c>
      <c r="P136" s="1">
        <f t="shared" si="53"/>
        <v>-5000</v>
      </c>
      <c r="Q136" s="1">
        <f t="shared" si="53"/>
        <v>-18</v>
      </c>
      <c r="R136" s="1">
        <f t="shared" si="53"/>
        <v>-18</v>
      </c>
      <c r="S136" s="1">
        <f t="shared" si="54"/>
        <v>0</v>
      </c>
      <c r="T136" s="1">
        <f t="shared" si="54"/>
        <v>0</v>
      </c>
      <c r="U136" s="1">
        <f t="shared" si="54"/>
        <v>0</v>
      </c>
      <c r="V136" s="1">
        <f t="shared" si="54"/>
        <v>0</v>
      </c>
      <c r="W136" s="28">
        <f t="shared" si="33"/>
        <v>0.30864197530864196</v>
      </c>
      <c r="X136" s="28">
        <f t="shared" si="41"/>
        <v>8.4905660377358489E-4</v>
      </c>
      <c r="Y136" s="28">
        <f t="shared" si="42"/>
        <v>8.4833631822037897E-4</v>
      </c>
      <c r="Z136" s="28">
        <f t="shared" si="43"/>
        <v>0</v>
      </c>
      <c r="AA136" s="28">
        <f t="shared" si="44"/>
        <v>0</v>
      </c>
      <c r="AB136" s="28">
        <f t="shared" si="45"/>
        <v>0</v>
      </c>
      <c r="AC136" s="28">
        <f t="shared" si="45"/>
        <v>0</v>
      </c>
    </row>
    <row r="137" spans="1:29" ht="14.4" hidden="1" customHeight="1" outlineLevel="1" collapsed="1" x14ac:dyDescent="0.3">
      <c r="A137" s="6" t="s">
        <v>2</v>
      </c>
      <c r="B137" s="6" t="s">
        <v>2</v>
      </c>
      <c r="C137" s="6" t="s">
        <v>2</v>
      </c>
      <c r="D137" s="12" t="s">
        <v>227</v>
      </c>
      <c r="E137" s="12" t="s">
        <v>228</v>
      </c>
      <c r="F137" s="25">
        <v>-499543.6</v>
      </c>
      <c r="G137" s="2">
        <v>-656864</v>
      </c>
      <c r="H137" s="2">
        <v>-397500</v>
      </c>
      <c r="I137" s="2">
        <v>-403012</v>
      </c>
      <c r="J137" s="2">
        <v>-408608</v>
      </c>
      <c r="K137" s="1">
        <f t="shared" si="56"/>
        <v>-408608</v>
      </c>
      <c r="L137" s="1">
        <f t="shared" si="56"/>
        <v>-408608</v>
      </c>
      <c r="M137" s="1">
        <f t="shared" si="56"/>
        <v>-408608</v>
      </c>
      <c r="N137" s="3">
        <f t="shared" si="56"/>
        <v>-408608</v>
      </c>
      <c r="P137" s="1">
        <f t="shared" si="53"/>
        <v>259364</v>
      </c>
      <c r="Q137" s="1">
        <f t="shared" si="53"/>
        <v>-5512</v>
      </c>
      <c r="R137" s="1">
        <f t="shared" si="53"/>
        <v>-5596</v>
      </c>
      <c r="S137" s="1">
        <f t="shared" si="54"/>
        <v>0</v>
      </c>
      <c r="T137" s="1">
        <f t="shared" si="54"/>
        <v>0</v>
      </c>
      <c r="U137" s="1">
        <f t="shared" si="54"/>
        <v>0</v>
      </c>
      <c r="V137" s="1">
        <f t="shared" si="54"/>
        <v>0</v>
      </c>
      <c r="W137" s="28">
        <f t="shared" si="33"/>
        <v>-0.39485190237248502</v>
      </c>
      <c r="X137" s="28">
        <f t="shared" si="41"/>
        <v>1.3866666666666666E-2</v>
      </c>
      <c r="Y137" s="28">
        <f t="shared" si="42"/>
        <v>1.3885442617093288E-2</v>
      </c>
      <c r="Z137" s="28">
        <f t="shared" si="43"/>
        <v>0</v>
      </c>
      <c r="AA137" s="28">
        <f t="shared" si="44"/>
        <v>0</v>
      </c>
      <c r="AB137" s="28">
        <f t="shared" si="45"/>
        <v>0</v>
      </c>
      <c r="AC137" s="28">
        <f t="shared" si="45"/>
        <v>0</v>
      </c>
    </row>
    <row r="138" spans="1:29" ht="14.4" hidden="1" customHeight="1" outlineLevel="1" collapsed="1" x14ac:dyDescent="0.3">
      <c r="A138" s="6" t="s">
        <v>2</v>
      </c>
      <c r="B138" s="6" t="s">
        <v>2</v>
      </c>
      <c r="C138" s="6" t="s">
        <v>2</v>
      </c>
      <c r="D138" s="12" t="s">
        <v>229</v>
      </c>
      <c r="E138" s="12" t="s">
        <v>230</v>
      </c>
      <c r="F138" s="25">
        <v>-543827.61</v>
      </c>
      <c r="G138" s="2">
        <v>-560000</v>
      </c>
      <c r="H138" s="2">
        <v>-560000</v>
      </c>
      <c r="I138" s="2">
        <v>-568400</v>
      </c>
      <c r="J138" s="2">
        <v>-576926</v>
      </c>
      <c r="K138" s="1">
        <v>-600000</v>
      </c>
      <c r="L138" s="1">
        <f t="shared" si="56"/>
        <v>-600000</v>
      </c>
      <c r="M138" s="1">
        <f t="shared" si="56"/>
        <v>-600000</v>
      </c>
      <c r="N138" s="3">
        <f t="shared" si="56"/>
        <v>-600000</v>
      </c>
      <c r="P138" s="1">
        <f t="shared" si="53"/>
        <v>0</v>
      </c>
      <c r="Q138" s="1">
        <f t="shared" si="53"/>
        <v>-8400</v>
      </c>
      <c r="R138" s="1">
        <f t="shared" si="53"/>
        <v>-8526</v>
      </c>
      <c r="S138" s="1">
        <f t="shared" si="54"/>
        <v>-23074</v>
      </c>
      <c r="T138" s="1">
        <f t="shared" si="54"/>
        <v>0</v>
      </c>
      <c r="U138" s="1">
        <f t="shared" si="54"/>
        <v>0</v>
      </c>
      <c r="V138" s="1">
        <f t="shared" si="54"/>
        <v>0</v>
      </c>
      <c r="W138" s="28">
        <f t="shared" si="33"/>
        <v>0</v>
      </c>
      <c r="X138" s="28">
        <f t="shared" si="41"/>
        <v>1.4999999999999999E-2</v>
      </c>
      <c r="Y138" s="28">
        <f t="shared" si="42"/>
        <v>1.4999999999999999E-2</v>
      </c>
      <c r="Z138" s="28">
        <f t="shared" si="43"/>
        <v>3.999473069336449E-2</v>
      </c>
      <c r="AA138" s="28">
        <f t="shared" si="44"/>
        <v>0</v>
      </c>
      <c r="AB138" s="28">
        <f t="shared" si="45"/>
        <v>0</v>
      </c>
      <c r="AC138" s="28">
        <f t="shared" si="45"/>
        <v>0</v>
      </c>
    </row>
    <row r="139" spans="1:29" ht="14.4" hidden="1" customHeight="1" outlineLevel="1" collapsed="1" x14ac:dyDescent="0.3">
      <c r="A139" s="6" t="s">
        <v>2</v>
      </c>
      <c r="B139" s="6" t="s">
        <v>2</v>
      </c>
      <c r="C139" s="6" t="s">
        <v>2</v>
      </c>
      <c r="D139" s="6" t="s">
        <v>2</v>
      </c>
      <c r="E139" s="6" t="s">
        <v>2</v>
      </c>
      <c r="F139" s="6" t="s">
        <v>2</v>
      </c>
      <c r="G139" s="6" t="s">
        <v>2</v>
      </c>
      <c r="H139" s="6" t="s">
        <v>2</v>
      </c>
      <c r="I139" s="6" t="s">
        <v>2</v>
      </c>
      <c r="J139" s="6" t="s">
        <v>2</v>
      </c>
      <c r="W139" s="28"/>
      <c r="X139" s="28"/>
      <c r="Y139" s="28"/>
      <c r="Z139" s="28"/>
      <c r="AA139" s="28"/>
      <c r="AB139" s="28"/>
      <c r="AC139" s="28"/>
    </row>
    <row r="140" spans="1:29" collapsed="1" x14ac:dyDescent="0.3">
      <c r="A140" s="12" t="s">
        <v>2</v>
      </c>
      <c r="B140" s="170" t="s">
        <v>231</v>
      </c>
      <c r="C140" s="171"/>
      <c r="D140" s="171"/>
      <c r="E140" s="171"/>
      <c r="F140" s="25">
        <v>-970874.26</v>
      </c>
      <c r="G140" s="2">
        <v>-673529</v>
      </c>
      <c r="H140" s="2">
        <v>-489820</v>
      </c>
      <c r="I140" s="2">
        <v>-497159</v>
      </c>
      <c r="J140" s="2">
        <v>-504620</v>
      </c>
      <c r="K140" s="1">
        <f>SUM(K141:K147)</f>
        <v>-515217.01999999996</v>
      </c>
      <c r="L140" s="1">
        <f t="shared" ref="L140:M140" si="57">SUM(L141:L147)</f>
        <v>-526036.57741999975</v>
      </c>
      <c r="M140" s="1">
        <f t="shared" si="57"/>
        <v>-537083.34554581984</v>
      </c>
      <c r="N140" s="3">
        <f>SUM(N141:N147)</f>
        <v>-548362.0958022821</v>
      </c>
      <c r="P140" s="1">
        <f t="shared" ref="P140:R147" si="58">H140-G140</f>
        <v>183709</v>
      </c>
      <c r="Q140" s="1">
        <f t="shared" si="58"/>
        <v>-7339</v>
      </c>
      <c r="R140" s="1">
        <f t="shared" si="58"/>
        <v>-7461</v>
      </c>
      <c r="S140" s="1">
        <f t="shared" si="54"/>
        <v>-10597.01999999996</v>
      </c>
      <c r="T140" s="1">
        <f t="shared" si="54"/>
        <v>-10819.557419999794</v>
      </c>
      <c r="U140" s="1">
        <f t="shared" si="54"/>
        <v>-11046.76812582009</v>
      </c>
      <c r="V140" s="1">
        <f t="shared" si="54"/>
        <v>-11278.750256462255</v>
      </c>
      <c r="W140" s="28">
        <f t="shared" ref="W140:W198" si="59">P140/G140</f>
        <v>-0.27275588727434158</v>
      </c>
      <c r="X140" s="28">
        <f t="shared" si="41"/>
        <v>1.4983054999795844E-2</v>
      </c>
      <c r="Y140" s="28">
        <f t="shared" si="42"/>
        <v>1.5007271315615326E-2</v>
      </c>
      <c r="Z140" s="28">
        <f t="shared" si="43"/>
        <v>2.0999999999999922E-2</v>
      </c>
      <c r="AA140" s="28">
        <f t="shared" si="44"/>
        <v>2.0999999999999602E-2</v>
      </c>
      <c r="AB140" s="28">
        <f t="shared" si="45"/>
        <v>2.1000000000000182E-2</v>
      </c>
      <c r="AC140" s="28">
        <f t="shared" si="45"/>
        <v>2.1000000000000071E-2</v>
      </c>
    </row>
    <row r="141" spans="1:29" ht="14.4" hidden="1" customHeight="1" outlineLevel="1" collapsed="1" x14ac:dyDescent="0.3">
      <c r="A141" s="6" t="s">
        <v>2</v>
      </c>
      <c r="B141" s="6" t="s">
        <v>2</v>
      </c>
      <c r="C141" s="6" t="s">
        <v>2</v>
      </c>
      <c r="D141" s="12" t="s">
        <v>232</v>
      </c>
      <c r="E141" s="12" t="s">
        <v>64</v>
      </c>
      <c r="F141" s="25">
        <v>-585.41</v>
      </c>
      <c r="G141" s="2">
        <v>-2000</v>
      </c>
      <c r="H141" s="2">
        <v>-1000</v>
      </c>
      <c r="I141" s="2">
        <v>-1015</v>
      </c>
      <c r="J141" s="2">
        <v>-1030</v>
      </c>
      <c r="K141" s="1">
        <f>J141*Laskentatiedot!M$4</f>
        <v>-1051.6299999999999</v>
      </c>
      <c r="L141" s="20">
        <f>K141*Laskentatiedot!N$4</f>
        <v>-1073.7142299999998</v>
      </c>
      <c r="M141" s="20">
        <f>L141*Laskentatiedot!O$4</f>
        <v>-1096.2622288299997</v>
      </c>
      <c r="N141" s="20">
        <f>M141*Laskentatiedot!P$4</f>
        <v>-1119.2837356354296</v>
      </c>
      <c r="P141" s="1">
        <f t="shared" si="58"/>
        <v>1000</v>
      </c>
      <c r="Q141" s="1">
        <f t="shared" si="58"/>
        <v>-15</v>
      </c>
      <c r="R141" s="1">
        <f t="shared" si="58"/>
        <v>-15</v>
      </c>
      <c r="S141" s="1">
        <f t="shared" si="54"/>
        <v>-21.629999999999882</v>
      </c>
      <c r="T141" s="1">
        <f t="shared" si="54"/>
        <v>-22.084229999999934</v>
      </c>
      <c r="U141" s="1">
        <f t="shared" si="54"/>
        <v>-22.547998829999869</v>
      </c>
      <c r="V141" s="1">
        <f t="shared" si="54"/>
        <v>-23.021506805429908</v>
      </c>
      <c r="W141" s="28">
        <f t="shared" si="59"/>
        <v>-0.5</v>
      </c>
      <c r="X141" s="28">
        <f t="shared" si="41"/>
        <v>1.4999999999999999E-2</v>
      </c>
      <c r="Y141" s="28">
        <f t="shared" si="42"/>
        <v>1.4778325123152709E-2</v>
      </c>
      <c r="Z141" s="28">
        <f t="shared" si="43"/>
        <v>2.0999999999999887E-2</v>
      </c>
      <c r="AA141" s="28">
        <f t="shared" si="44"/>
        <v>2.0999999999999939E-2</v>
      </c>
      <c r="AB141" s="28">
        <f t="shared" si="45"/>
        <v>2.0999999999999883E-2</v>
      </c>
      <c r="AC141" s="28">
        <f t="shared" si="45"/>
        <v>2.0999999999999922E-2</v>
      </c>
    </row>
    <row r="142" spans="1:29" ht="14.4" hidden="1" customHeight="1" outlineLevel="1" collapsed="1" x14ac:dyDescent="0.3">
      <c r="A142" s="6" t="s">
        <v>2</v>
      </c>
      <c r="B142" s="6" t="s">
        <v>2</v>
      </c>
      <c r="C142" s="6" t="s">
        <v>2</v>
      </c>
      <c r="D142" s="12" t="s">
        <v>233</v>
      </c>
      <c r="E142" s="12" t="s">
        <v>234</v>
      </c>
      <c r="F142" s="25">
        <v>-613962.1</v>
      </c>
      <c r="G142" s="2">
        <v>-578952</v>
      </c>
      <c r="H142" s="2">
        <v>-352394</v>
      </c>
      <c r="I142" s="2">
        <v>-357679</v>
      </c>
      <c r="J142" s="2">
        <v>-363044</v>
      </c>
      <c r="K142" s="20">
        <f>J142*Laskentatiedot!M$4</f>
        <v>-370667.92399999994</v>
      </c>
      <c r="L142" s="20">
        <f>K142*Laskentatiedot!N$4</f>
        <v>-378451.95040399989</v>
      </c>
      <c r="M142" s="20">
        <f>L142*Laskentatiedot!O$4</f>
        <v>-386399.44136248383</v>
      </c>
      <c r="N142" s="20">
        <f>M142*Laskentatiedot!P$4</f>
        <v>-394513.82963109598</v>
      </c>
      <c r="P142" s="1">
        <f t="shared" si="58"/>
        <v>226558</v>
      </c>
      <c r="Q142" s="1">
        <f t="shared" si="58"/>
        <v>-5285</v>
      </c>
      <c r="R142" s="1">
        <f t="shared" si="58"/>
        <v>-5365</v>
      </c>
      <c r="S142" s="1">
        <f t="shared" si="54"/>
        <v>-7623.9239999999409</v>
      </c>
      <c r="T142" s="1">
        <f t="shared" si="54"/>
        <v>-7784.0264039999456</v>
      </c>
      <c r="U142" s="1">
        <f t="shared" si="54"/>
        <v>-7947.4909584839479</v>
      </c>
      <c r="V142" s="1">
        <f t="shared" si="54"/>
        <v>-8114.3882686121506</v>
      </c>
      <c r="W142" s="28">
        <f t="shared" si="59"/>
        <v>-0.39132432395086292</v>
      </c>
      <c r="X142" s="28">
        <f t="shared" si="41"/>
        <v>1.4997417663183823E-2</v>
      </c>
      <c r="Y142" s="28">
        <f t="shared" si="42"/>
        <v>1.4999482776455984E-2</v>
      </c>
      <c r="Z142" s="28">
        <f t="shared" si="43"/>
        <v>2.0999999999999838E-2</v>
      </c>
      <c r="AA142" s="28">
        <f t="shared" si="44"/>
        <v>2.0999999999999856E-2</v>
      </c>
      <c r="AB142" s="28">
        <f t="shared" si="45"/>
        <v>2.0999999999999869E-2</v>
      </c>
      <c r="AC142" s="28">
        <f t="shared" si="45"/>
        <v>2.0999999999999974E-2</v>
      </c>
    </row>
    <row r="143" spans="1:29" ht="14.4" hidden="1" customHeight="1" outlineLevel="1" collapsed="1" x14ac:dyDescent="0.3">
      <c r="A143" s="6" t="s">
        <v>2</v>
      </c>
      <c r="B143" s="6" t="s">
        <v>2</v>
      </c>
      <c r="C143" s="6" t="s">
        <v>2</v>
      </c>
      <c r="D143" s="12" t="s">
        <v>235</v>
      </c>
      <c r="E143" s="12" t="s">
        <v>66</v>
      </c>
      <c r="F143" s="25">
        <v>-53382.54</v>
      </c>
      <c r="G143" s="2">
        <v>-36186</v>
      </c>
      <c r="H143" s="2">
        <v>-79178</v>
      </c>
      <c r="I143" s="2">
        <v>-80363</v>
      </c>
      <c r="J143" s="2">
        <v>-81570</v>
      </c>
      <c r="K143" s="20">
        <f>J143*Laskentatiedot!M$4</f>
        <v>-83282.969999999987</v>
      </c>
      <c r="L143" s="20">
        <f>K143*Laskentatiedot!N$4</f>
        <v>-85031.912369999976</v>
      </c>
      <c r="M143" s="20">
        <f>L143*Laskentatiedot!O$4</f>
        <v>-86817.582529769963</v>
      </c>
      <c r="N143" s="20">
        <f>M143*Laskentatiedot!P$4</f>
        <v>-88640.751762895117</v>
      </c>
      <c r="P143" s="1">
        <f t="shared" si="58"/>
        <v>-42992</v>
      </c>
      <c r="Q143" s="1">
        <f t="shared" si="58"/>
        <v>-1185</v>
      </c>
      <c r="R143" s="1">
        <f t="shared" si="58"/>
        <v>-1207</v>
      </c>
      <c r="S143" s="1">
        <f t="shared" si="54"/>
        <v>-1712.9699999999866</v>
      </c>
      <c r="T143" s="1">
        <f t="shared" si="54"/>
        <v>-1748.9423699999898</v>
      </c>
      <c r="U143" s="1">
        <f t="shared" si="54"/>
        <v>-1785.6701597699866</v>
      </c>
      <c r="V143" s="1">
        <f t="shared" si="54"/>
        <v>-1823.1692331251543</v>
      </c>
      <c r="W143" s="28">
        <f t="shared" si="59"/>
        <v>1.1880837893107832</v>
      </c>
      <c r="X143" s="28">
        <f t="shared" si="41"/>
        <v>1.4966278511707797E-2</v>
      </c>
      <c r="Y143" s="28">
        <f t="shared" si="42"/>
        <v>1.5019349700732924E-2</v>
      </c>
      <c r="Z143" s="28">
        <f t="shared" si="43"/>
        <v>2.0999999999999835E-2</v>
      </c>
      <c r="AA143" s="28">
        <f t="shared" si="44"/>
        <v>2.099999999999988E-2</v>
      </c>
      <c r="AB143" s="28">
        <f t="shared" si="45"/>
        <v>2.0999999999999849E-2</v>
      </c>
      <c r="AC143" s="28">
        <f t="shared" si="45"/>
        <v>2.0999999999999828E-2</v>
      </c>
    </row>
    <row r="144" spans="1:29" ht="14.4" hidden="1" customHeight="1" outlineLevel="1" collapsed="1" x14ac:dyDescent="0.3">
      <c r="A144" s="6" t="s">
        <v>2</v>
      </c>
      <c r="B144" s="6" t="s">
        <v>2</v>
      </c>
      <c r="C144" s="6" t="s">
        <v>2</v>
      </c>
      <c r="D144" s="12" t="s">
        <v>236</v>
      </c>
      <c r="E144" s="12" t="s">
        <v>237</v>
      </c>
      <c r="F144" s="25">
        <v>-19676.14</v>
      </c>
      <c r="G144" s="2">
        <v>-7750</v>
      </c>
      <c r="H144" s="2">
        <v>-4100</v>
      </c>
      <c r="I144" s="2">
        <v>-4160</v>
      </c>
      <c r="J144" s="2">
        <v>-4223</v>
      </c>
      <c r="K144" s="20">
        <f>J144*Laskentatiedot!M$4</f>
        <v>-4311.683</v>
      </c>
      <c r="L144" s="20">
        <f>K144*Laskentatiedot!N$4</f>
        <v>-4402.2283429999998</v>
      </c>
      <c r="M144" s="20">
        <f>L144*Laskentatiedot!O$4</f>
        <v>-4494.6751382029997</v>
      </c>
      <c r="N144" s="20">
        <f>M144*Laskentatiedot!P$4</f>
        <v>-4589.0633161052619</v>
      </c>
      <c r="P144" s="1">
        <f t="shared" si="58"/>
        <v>3650</v>
      </c>
      <c r="Q144" s="1">
        <f t="shared" si="58"/>
        <v>-60</v>
      </c>
      <c r="R144" s="1">
        <f t="shared" si="58"/>
        <v>-63</v>
      </c>
      <c r="S144" s="1">
        <f t="shared" si="54"/>
        <v>-88.682999999999993</v>
      </c>
      <c r="T144" s="1">
        <f t="shared" si="54"/>
        <v>-90.545342999999775</v>
      </c>
      <c r="U144" s="1">
        <f t="shared" si="54"/>
        <v>-92.446795202999965</v>
      </c>
      <c r="V144" s="1">
        <f t="shared" si="54"/>
        <v>-94.388177902262214</v>
      </c>
      <c r="W144" s="28">
        <f t="shared" si="59"/>
        <v>-0.47096774193548385</v>
      </c>
      <c r="X144" s="28">
        <f t="shared" si="41"/>
        <v>1.4634146341463415E-2</v>
      </c>
      <c r="Y144" s="28">
        <f t="shared" si="42"/>
        <v>1.5144230769230769E-2</v>
      </c>
      <c r="Z144" s="28">
        <f t="shared" si="43"/>
        <v>2.0999999999999998E-2</v>
      </c>
      <c r="AA144" s="28">
        <f t="shared" si="44"/>
        <v>2.0999999999999949E-2</v>
      </c>
      <c r="AB144" s="28">
        <f t="shared" si="45"/>
        <v>2.0999999999999994E-2</v>
      </c>
      <c r="AC144" s="28">
        <f t="shared" si="45"/>
        <v>2.0999999999999828E-2</v>
      </c>
    </row>
    <row r="145" spans="1:29" ht="14.4" hidden="1" customHeight="1" outlineLevel="1" collapsed="1" x14ac:dyDescent="0.3">
      <c r="A145" s="6" t="s">
        <v>2</v>
      </c>
      <c r="B145" s="6" t="s">
        <v>2</v>
      </c>
      <c r="C145" s="6" t="s">
        <v>2</v>
      </c>
      <c r="D145" s="12" t="s">
        <v>238</v>
      </c>
      <c r="E145" s="12" t="s">
        <v>239</v>
      </c>
      <c r="F145" s="25">
        <v>-15878.5</v>
      </c>
      <c r="G145" s="2">
        <v>-15268</v>
      </c>
      <c r="H145" s="2">
        <v>-14948</v>
      </c>
      <c r="I145" s="2">
        <v>-15172</v>
      </c>
      <c r="J145" s="2">
        <v>-15399</v>
      </c>
      <c r="K145" s="20">
        <f>J145*Laskentatiedot!M$4</f>
        <v>-15722.378999999999</v>
      </c>
      <c r="L145" s="20">
        <f>K145*Laskentatiedot!N$4</f>
        <v>-16052.548958999998</v>
      </c>
      <c r="M145" s="20">
        <f>L145*Laskentatiedot!O$4</f>
        <v>-16389.652487138996</v>
      </c>
      <c r="N145" s="20">
        <f>M145*Laskentatiedot!P$4</f>
        <v>-16733.835189368914</v>
      </c>
      <c r="P145" s="1">
        <f t="shared" si="58"/>
        <v>320</v>
      </c>
      <c r="Q145" s="1">
        <f t="shared" si="58"/>
        <v>-224</v>
      </c>
      <c r="R145" s="1">
        <f t="shared" si="58"/>
        <v>-227</v>
      </c>
      <c r="S145" s="1">
        <f t="shared" si="54"/>
        <v>-323.378999999999</v>
      </c>
      <c r="T145" s="1">
        <f t="shared" si="54"/>
        <v>-330.16995899999893</v>
      </c>
      <c r="U145" s="1">
        <f t="shared" si="54"/>
        <v>-337.10352813899772</v>
      </c>
      <c r="V145" s="1">
        <f t="shared" si="54"/>
        <v>-344.1827022299185</v>
      </c>
      <c r="W145" s="28">
        <f t="shared" si="59"/>
        <v>-2.0958868221116058E-2</v>
      </c>
      <c r="X145" s="28">
        <f t="shared" si="41"/>
        <v>1.4985282312014986E-2</v>
      </c>
      <c r="Y145" s="28">
        <f t="shared" si="42"/>
        <v>1.496177168468231E-2</v>
      </c>
      <c r="Z145" s="28">
        <f t="shared" si="43"/>
        <v>2.0999999999999935E-2</v>
      </c>
      <c r="AA145" s="28">
        <f t="shared" si="44"/>
        <v>2.0999999999999932E-2</v>
      </c>
      <c r="AB145" s="28">
        <f t="shared" si="45"/>
        <v>2.0999999999999859E-2</v>
      </c>
      <c r="AC145" s="28">
        <f t="shared" si="45"/>
        <v>2.0999999999999977E-2</v>
      </c>
    </row>
    <row r="146" spans="1:29" ht="14.4" hidden="1" customHeight="1" outlineLevel="1" collapsed="1" x14ac:dyDescent="0.3">
      <c r="A146" s="6" t="s">
        <v>2</v>
      </c>
      <c r="B146" s="6" t="s">
        <v>2</v>
      </c>
      <c r="C146" s="6" t="s">
        <v>2</v>
      </c>
      <c r="D146" s="12" t="s">
        <v>240</v>
      </c>
      <c r="E146" s="12" t="s">
        <v>241</v>
      </c>
      <c r="F146" s="25">
        <v>-11346.69</v>
      </c>
      <c r="G146" s="2">
        <v>11</v>
      </c>
      <c r="H146" s="2">
        <v>-100</v>
      </c>
      <c r="I146" s="2">
        <v>-101</v>
      </c>
      <c r="J146" s="2">
        <v>-103</v>
      </c>
      <c r="K146" s="20">
        <f>J146*Laskentatiedot!M$4</f>
        <v>-105.163</v>
      </c>
      <c r="L146" s="20">
        <f>K146*Laskentatiedot!N$4</f>
        <v>-107.37142299999999</v>
      </c>
      <c r="M146" s="20">
        <f>L146*Laskentatiedot!O$4</f>
        <v>-109.62622288299998</v>
      </c>
      <c r="N146" s="20">
        <f>M146*Laskentatiedot!P$4</f>
        <v>-111.92837356354298</v>
      </c>
      <c r="P146" s="1">
        <f t="shared" si="58"/>
        <v>-111</v>
      </c>
      <c r="Q146" s="1">
        <f t="shared" si="58"/>
        <v>-1</v>
      </c>
      <c r="R146" s="1">
        <f t="shared" si="58"/>
        <v>-2</v>
      </c>
      <c r="S146" s="1">
        <f t="shared" si="54"/>
        <v>-2.1629999999999967</v>
      </c>
      <c r="T146" s="1">
        <f t="shared" si="54"/>
        <v>-2.2084229999999963</v>
      </c>
      <c r="U146" s="1">
        <f t="shared" si="54"/>
        <v>-2.2547998829999898</v>
      </c>
      <c r="V146" s="1">
        <f t="shared" si="54"/>
        <v>-2.3021506805429937</v>
      </c>
      <c r="W146" s="28">
        <f t="shared" si="59"/>
        <v>-10.090909090909092</v>
      </c>
      <c r="X146" s="28">
        <f t="shared" si="41"/>
        <v>0.01</v>
      </c>
      <c r="Y146" s="28">
        <f t="shared" si="42"/>
        <v>1.9801980198019802E-2</v>
      </c>
      <c r="Z146" s="28">
        <f t="shared" si="43"/>
        <v>2.0999999999999967E-2</v>
      </c>
      <c r="AA146" s="28">
        <f t="shared" si="44"/>
        <v>2.0999999999999967E-2</v>
      </c>
      <c r="AB146" s="28">
        <f t="shared" si="45"/>
        <v>2.0999999999999908E-2</v>
      </c>
      <c r="AC146" s="28">
        <f t="shared" si="45"/>
        <v>2.0999999999999946E-2</v>
      </c>
    </row>
    <row r="147" spans="1:29" ht="14.4" hidden="1" customHeight="1" outlineLevel="1" collapsed="1" x14ac:dyDescent="0.3">
      <c r="A147" s="6" t="s">
        <v>2</v>
      </c>
      <c r="B147" s="6" t="s">
        <v>2</v>
      </c>
      <c r="C147" s="6" t="s">
        <v>2</v>
      </c>
      <c r="D147" s="12" t="s">
        <v>242</v>
      </c>
      <c r="E147" s="12" t="s">
        <v>243</v>
      </c>
      <c r="F147" s="25">
        <v>-256042.88</v>
      </c>
      <c r="G147" s="2">
        <v>-33384</v>
      </c>
      <c r="H147" s="2">
        <v>-38100</v>
      </c>
      <c r="I147" s="2">
        <v>-38669</v>
      </c>
      <c r="J147" s="2">
        <v>-39251</v>
      </c>
      <c r="K147" s="20">
        <f>J147*Laskentatiedot!M$4</f>
        <v>-40075.270999999993</v>
      </c>
      <c r="L147" s="20">
        <f>K147*Laskentatiedot!N$4</f>
        <v>-40916.851690999989</v>
      </c>
      <c r="M147" s="20">
        <f>L147*Laskentatiedot!O$4</f>
        <v>-41776.105576510985</v>
      </c>
      <c r="N147" s="20">
        <f>M147*Laskentatiedot!P$4</f>
        <v>-42653.403793617712</v>
      </c>
      <c r="P147" s="1">
        <f t="shared" si="58"/>
        <v>-4716</v>
      </c>
      <c r="Q147" s="1">
        <f t="shared" si="58"/>
        <v>-569</v>
      </c>
      <c r="R147" s="1">
        <f t="shared" si="58"/>
        <v>-582</v>
      </c>
      <c r="S147" s="1">
        <f t="shared" si="54"/>
        <v>-824.27099999999336</v>
      </c>
      <c r="T147" s="1">
        <f t="shared" si="54"/>
        <v>-841.58069099999557</v>
      </c>
      <c r="U147" s="1">
        <f t="shared" si="54"/>
        <v>-859.25388551099604</v>
      </c>
      <c r="V147" s="1">
        <f t="shared" si="54"/>
        <v>-877.29821710672695</v>
      </c>
      <c r="W147" s="28">
        <f t="shared" si="59"/>
        <v>0.14126527677929548</v>
      </c>
      <c r="X147" s="28">
        <f t="shared" si="41"/>
        <v>1.4934383202099737E-2</v>
      </c>
      <c r="Y147" s="28">
        <f t="shared" si="42"/>
        <v>1.5050815899040575E-2</v>
      </c>
      <c r="Z147" s="28">
        <f t="shared" si="43"/>
        <v>2.0999999999999831E-2</v>
      </c>
      <c r="AA147" s="28">
        <f t="shared" si="44"/>
        <v>2.0999999999999894E-2</v>
      </c>
      <c r="AB147" s="28">
        <f t="shared" si="45"/>
        <v>2.0999999999999908E-2</v>
      </c>
      <c r="AC147" s="28">
        <f t="shared" si="45"/>
        <v>2.0999999999999911E-2</v>
      </c>
    </row>
    <row r="148" spans="1:29" ht="14.4" hidden="1" customHeight="1" outlineLevel="1" collapsed="1" x14ac:dyDescent="0.3">
      <c r="A148" s="6" t="s">
        <v>2</v>
      </c>
      <c r="B148" s="6" t="s">
        <v>2</v>
      </c>
      <c r="C148" s="6" t="s">
        <v>2</v>
      </c>
      <c r="D148" s="6" t="s">
        <v>2</v>
      </c>
      <c r="E148" s="6" t="s">
        <v>2</v>
      </c>
      <c r="F148" s="6" t="s">
        <v>2</v>
      </c>
      <c r="G148" s="6" t="s">
        <v>2</v>
      </c>
      <c r="H148" s="6" t="s">
        <v>2</v>
      </c>
      <c r="I148" s="6" t="s">
        <v>2</v>
      </c>
      <c r="J148" s="6" t="s">
        <v>2</v>
      </c>
      <c r="W148" s="28"/>
      <c r="X148" s="28"/>
      <c r="Y148" s="28"/>
      <c r="Z148" s="28"/>
      <c r="AA148" s="28"/>
      <c r="AB148" s="28"/>
      <c r="AC148" s="28"/>
    </row>
    <row r="149" spans="1:29" collapsed="1" x14ac:dyDescent="0.3">
      <c r="A149" s="13" t="s">
        <v>2</v>
      </c>
      <c r="B149" s="13" t="s">
        <v>2</v>
      </c>
      <c r="C149" s="13" t="s">
        <v>2</v>
      </c>
      <c r="D149" s="13" t="s">
        <v>2</v>
      </c>
      <c r="E149" s="13" t="s">
        <v>2</v>
      </c>
      <c r="F149" s="25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W149" s="28"/>
      <c r="X149" s="28"/>
      <c r="Y149" s="28"/>
      <c r="Z149" s="28"/>
      <c r="AA149" s="28"/>
      <c r="AB149" s="28"/>
      <c r="AC149" s="28"/>
    </row>
    <row r="150" spans="1:29" x14ac:dyDescent="0.3">
      <c r="A150" s="172" t="s">
        <v>78</v>
      </c>
      <c r="B150" s="171"/>
      <c r="C150" s="171"/>
      <c r="D150" s="171"/>
      <c r="E150" s="171"/>
      <c r="F150" s="25">
        <v>-54766236.149999999</v>
      </c>
      <c r="G150" s="2">
        <v>-54763211.909999996</v>
      </c>
      <c r="H150" s="2">
        <v>-56106252</v>
      </c>
      <c r="I150" s="2">
        <v>-57427292</v>
      </c>
      <c r="J150" s="2">
        <v>-58782748</v>
      </c>
      <c r="K150" s="1">
        <f>K140+K133+K113+K84+K56</f>
        <v>-59746498.285005987</v>
      </c>
      <c r="L150" s="1">
        <f t="shared" ref="L150:M150" si="60">L140+L133+L113+L84+L56</f>
        <v>-61200223.578061134</v>
      </c>
      <c r="M150" s="1">
        <f t="shared" si="60"/>
        <v>-62692630.138853095</v>
      </c>
      <c r="N150" s="3">
        <f>N140+N133+N113+N84+N56</f>
        <v>-64224795.619032808</v>
      </c>
      <c r="P150" s="1">
        <f>H150-G150</f>
        <v>-1343040.0900000036</v>
      </c>
      <c r="Q150" s="1">
        <f>I150-H150</f>
        <v>-1321040</v>
      </c>
      <c r="R150" s="1">
        <f>J150-I150</f>
        <v>-1355456</v>
      </c>
      <c r="S150" s="1">
        <f t="shared" ref="S150:V165" si="61">K150-J150</f>
        <v>-963750.28500598669</v>
      </c>
      <c r="T150" s="1">
        <f t="shared" si="61"/>
        <v>-1453725.2930551469</v>
      </c>
      <c r="U150" s="1">
        <f t="shared" si="61"/>
        <v>-1492406.5607919618</v>
      </c>
      <c r="V150" s="1">
        <f t="shared" si="61"/>
        <v>-1532165.4801797122</v>
      </c>
      <c r="W150" s="28">
        <f t="shared" si="59"/>
        <v>2.452449451298087E-2</v>
      </c>
      <c r="X150" s="28">
        <f t="shared" si="41"/>
        <v>2.3545326107329359E-2</v>
      </c>
      <c r="Y150" s="28">
        <f t="shared" si="42"/>
        <v>2.360299350350701E-2</v>
      </c>
      <c r="Z150" s="28">
        <f t="shared" si="43"/>
        <v>1.6395121320391261E-2</v>
      </c>
      <c r="AA150" s="28">
        <f t="shared" si="44"/>
        <v>2.4331556405540418E-2</v>
      </c>
      <c r="AB150" s="28">
        <f t="shared" si="45"/>
        <v>2.4385639031014178E-2</v>
      </c>
      <c r="AC150" s="28">
        <f t="shared" si="45"/>
        <v>2.4439323677858726E-2</v>
      </c>
    </row>
    <row r="151" spans="1:29" x14ac:dyDescent="0.3">
      <c r="A151" s="14" t="s">
        <v>2</v>
      </c>
      <c r="B151" s="14" t="s">
        <v>2</v>
      </c>
      <c r="C151" s="14" t="s">
        <v>2</v>
      </c>
      <c r="D151" s="14" t="s">
        <v>2</v>
      </c>
      <c r="E151" s="14" t="s">
        <v>2</v>
      </c>
      <c r="F151" s="19" t="s">
        <v>2</v>
      </c>
      <c r="G151" s="9" t="s">
        <v>2</v>
      </c>
      <c r="H151" s="9" t="s">
        <v>2</v>
      </c>
      <c r="I151" s="9" t="s">
        <v>2</v>
      </c>
      <c r="J151" s="9" t="s">
        <v>2</v>
      </c>
      <c r="W151" s="28"/>
      <c r="X151" s="28"/>
      <c r="Y151" s="28"/>
      <c r="Z151" s="28"/>
      <c r="AA151" s="28"/>
      <c r="AB151" s="28"/>
      <c r="AC151" s="28"/>
    </row>
    <row r="152" spans="1:29" x14ac:dyDescent="0.3">
      <c r="A152" s="173" t="s">
        <v>244</v>
      </c>
      <c r="B152" s="171"/>
      <c r="C152" s="171"/>
      <c r="D152" s="171"/>
      <c r="E152" s="171"/>
      <c r="F152" s="19">
        <v>-47338931.899999999</v>
      </c>
      <c r="G152" s="9">
        <v>-48373729.909999996</v>
      </c>
      <c r="H152" s="9">
        <v>-49885261</v>
      </c>
      <c r="I152" s="9">
        <v>-51112987</v>
      </c>
      <c r="J152" s="9">
        <v>-52373731</v>
      </c>
      <c r="K152" s="1">
        <f>K150+K46</f>
        <v>-53234447.975005984</v>
      </c>
      <c r="L152" s="1">
        <f t="shared" ref="L152:M152" si="62">L150+L46</f>
        <v>-54551420.211551137</v>
      </c>
      <c r="M152" s="1">
        <f t="shared" si="62"/>
        <v>-55904201.901646391</v>
      </c>
      <c r="N152" s="3">
        <f>N150+N46</f>
        <v>-57293810.388844758</v>
      </c>
      <c r="P152" s="1">
        <f>H152-G152</f>
        <v>-1511531.0900000036</v>
      </c>
      <c r="Q152" s="1">
        <f>I152-H152</f>
        <v>-1227726</v>
      </c>
      <c r="R152" s="1">
        <f>J152-I152</f>
        <v>-1260744</v>
      </c>
      <c r="S152" s="1">
        <f t="shared" si="61"/>
        <v>-860716.97500598431</v>
      </c>
      <c r="T152" s="1">
        <f t="shared" si="61"/>
        <v>-1316972.236545153</v>
      </c>
      <c r="U152" s="1">
        <f t="shared" si="61"/>
        <v>-1352781.6900952533</v>
      </c>
      <c r="V152" s="1">
        <f t="shared" si="61"/>
        <v>-1389608.4871983677</v>
      </c>
      <c r="W152" s="28">
        <f t="shared" si="59"/>
        <v>3.1246941114779207E-2</v>
      </c>
      <c r="X152" s="28">
        <f t="shared" si="41"/>
        <v>2.4610996823290151E-2</v>
      </c>
      <c r="Y152" s="28">
        <f t="shared" si="42"/>
        <v>2.4665825145378413E-2</v>
      </c>
      <c r="Z152" s="28">
        <f t="shared" si="43"/>
        <v>1.6434135177537463E-2</v>
      </c>
      <c r="AA152" s="28">
        <f t="shared" si="44"/>
        <v>2.4739098208804239E-2</v>
      </c>
      <c r="AB152" s="28">
        <f t="shared" si="45"/>
        <v>2.4798285449749023E-2</v>
      </c>
      <c r="AC152" s="28">
        <f t="shared" si="45"/>
        <v>2.485695958316585E-2</v>
      </c>
    </row>
    <row r="153" spans="1:29" x14ac:dyDescent="0.3">
      <c r="A153" s="14" t="s">
        <v>2</v>
      </c>
      <c r="B153" s="14" t="s">
        <v>2</v>
      </c>
      <c r="C153" s="14" t="s">
        <v>2</v>
      </c>
      <c r="D153" s="14" t="s">
        <v>2</v>
      </c>
      <c r="E153" s="14" t="s">
        <v>2</v>
      </c>
      <c r="F153" s="19" t="s">
        <v>2</v>
      </c>
      <c r="G153" s="9" t="s">
        <v>2</v>
      </c>
      <c r="H153" s="9" t="s">
        <v>2</v>
      </c>
      <c r="I153" s="9" t="s">
        <v>2</v>
      </c>
      <c r="J153" s="9" t="s">
        <v>2</v>
      </c>
      <c r="N153" s="52">
        <f>+N154/M154-1</f>
        <v>0</v>
      </c>
      <c r="O153" s="81" t="s">
        <v>457</v>
      </c>
      <c r="W153" s="28"/>
      <c r="X153" s="28"/>
      <c r="Y153" s="28"/>
      <c r="Z153" s="28"/>
      <c r="AA153" s="28"/>
      <c r="AB153" s="28"/>
      <c r="AC153" s="28"/>
    </row>
    <row r="154" spans="1:29" x14ac:dyDescent="0.3">
      <c r="A154" s="12" t="s">
        <v>2</v>
      </c>
      <c r="B154" s="170" t="s">
        <v>245</v>
      </c>
      <c r="C154" s="171"/>
      <c r="D154" s="171"/>
      <c r="E154" s="171"/>
      <c r="F154" s="25">
        <v>24236058.07</v>
      </c>
      <c r="G154" s="2">
        <v>23926000</v>
      </c>
      <c r="H154" s="2">
        <v>24823000</v>
      </c>
      <c r="I154" s="71">
        <f>+I155+I156+I157</f>
        <v>4541000</v>
      </c>
      <c r="J154" s="71">
        <f t="shared" ref="J154:M154" si="63">+J155+J156+J157</f>
        <v>4637000</v>
      </c>
      <c r="K154" s="71">
        <f t="shared" si="63"/>
        <v>4637000</v>
      </c>
      <c r="L154" s="71">
        <f t="shared" si="63"/>
        <v>4637000</v>
      </c>
      <c r="M154" s="71">
        <f t="shared" si="63"/>
        <v>4637000</v>
      </c>
      <c r="N154" s="71">
        <f>+N155+N156+N157</f>
        <v>4637000</v>
      </c>
      <c r="O154" s="107">
        <f t="shared" ref="O154" si="64">+(N154+M154+L154+K154+J154+I154)/6</f>
        <v>4621000</v>
      </c>
      <c r="P154" s="1">
        <f t="shared" ref="P154:R157" si="65">H154-G154</f>
        <v>897000</v>
      </c>
      <c r="Q154" s="1">
        <f t="shared" si="65"/>
        <v>-20282000</v>
      </c>
      <c r="R154" s="1">
        <f t="shared" si="65"/>
        <v>96000</v>
      </c>
      <c r="S154" s="1">
        <f t="shared" si="61"/>
        <v>0</v>
      </c>
      <c r="T154" s="1">
        <f t="shared" si="61"/>
        <v>0</v>
      </c>
      <c r="U154" s="1">
        <f t="shared" si="61"/>
        <v>0</v>
      </c>
      <c r="V154" s="1">
        <f t="shared" si="61"/>
        <v>0</v>
      </c>
      <c r="W154" s="28">
        <f t="shared" si="59"/>
        <v>3.7490596004346732E-2</v>
      </c>
      <c r="X154" s="28">
        <f t="shared" ref="X154:X216" si="66">Q154/H154</f>
        <v>-0.81706481891793903</v>
      </c>
      <c r="Y154" s="28">
        <f t="shared" ref="Y154:Y216" si="67">R154/I154</f>
        <v>2.1140717903545474E-2</v>
      </c>
      <c r="Z154" s="28">
        <f t="shared" ref="Z154:Z216" si="68">S154/J154</f>
        <v>0</v>
      </c>
      <c r="AA154" s="28">
        <f t="shared" ref="AA154:AA216" si="69">T154/K154</f>
        <v>0</v>
      </c>
      <c r="AB154" s="28">
        <f t="shared" ref="AB154:AC216" si="70">U154/L154</f>
        <v>0</v>
      </c>
      <c r="AC154" s="28">
        <f t="shared" si="70"/>
        <v>0</v>
      </c>
    </row>
    <row r="155" spans="1:29" ht="14.4" hidden="1" customHeight="1" outlineLevel="1" collapsed="1" x14ac:dyDescent="0.3">
      <c r="A155" s="6" t="s">
        <v>2</v>
      </c>
      <c r="B155" s="6" t="s">
        <v>2</v>
      </c>
      <c r="C155" s="6" t="s">
        <v>2</v>
      </c>
      <c r="D155" s="12" t="s">
        <v>246</v>
      </c>
      <c r="E155" s="12" t="s">
        <v>247</v>
      </c>
      <c r="F155" s="25">
        <v>19702512.539999999</v>
      </c>
      <c r="G155" s="2">
        <v>19319000</v>
      </c>
      <c r="H155" s="2">
        <v>20350000</v>
      </c>
      <c r="I155" s="65">
        <f>+I158*I159</f>
        <v>0</v>
      </c>
      <c r="J155" s="65">
        <f t="shared" ref="J155:M155" si="71">+J158*J159</f>
        <v>0</v>
      </c>
      <c r="K155" s="65">
        <f t="shared" si="71"/>
        <v>0</v>
      </c>
      <c r="L155" s="65">
        <f t="shared" si="71"/>
        <v>0</v>
      </c>
      <c r="M155" s="65">
        <f t="shared" si="71"/>
        <v>0</v>
      </c>
      <c r="N155" s="65">
        <f>+N158*N159</f>
        <v>0</v>
      </c>
      <c r="P155" s="1">
        <f t="shared" si="65"/>
        <v>1031000</v>
      </c>
      <c r="Q155" s="1">
        <f t="shared" si="65"/>
        <v>-20350000</v>
      </c>
      <c r="R155" s="1">
        <f t="shared" si="65"/>
        <v>0</v>
      </c>
      <c r="S155" s="1">
        <f t="shared" si="61"/>
        <v>0</v>
      </c>
      <c r="T155" s="1">
        <f t="shared" si="61"/>
        <v>0</v>
      </c>
      <c r="U155" s="1">
        <f t="shared" si="61"/>
        <v>0</v>
      </c>
      <c r="V155" s="1">
        <f t="shared" si="61"/>
        <v>0</v>
      </c>
      <c r="W155" s="28">
        <f t="shared" si="59"/>
        <v>5.3367151508877268E-2</v>
      </c>
      <c r="X155" s="28">
        <f t="shared" si="66"/>
        <v>-1</v>
      </c>
      <c r="Y155" s="28" t="e">
        <f t="shared" si="67"/>
        <v>#DIV/0!</v>
      </c>
      <c r="Z155" s="28" t="e">
        <f t="shared" si="68"/>
        <v>#DIV/0!</v>
      </c>
      <c r="AA155" s="28" t="e">
        <f t="shared" si="69"/>
        <v>#DIV/0!</v>
      </c>
      <c r="AB155" s="28" t="e">
        <f t="shared" si="70"/>
        <v>#DIV/0!</v>
      </c>
      <c r="AC155" s="28" t="e">
        <f t="shared" si="70"/>
        <v>#DIV/0!</v>
      </c>
    </row>
    <row r="156" spans="1:29" ht="14.4" hidden="1" customHeight="1" outlineLevel="1" collapsed="1" x14ac:dyDescent="0.3">
      <c r="A156" s="6" t="s">
        <v>2</v>
      </c>
      <c r="B156" s="6" t="s">
        <v>2</v>
      </c>
      <c r="C156" s="6" t="s">
        <v>2</v>
      </c>
      <c r="D156" s="12" t="s">
        <v>248</v>
      </c>
      <c r="E156" s="12" t="s">
        <v>249</v>
      </c>
      <c r="F156" s="25">
        <v>1652500.58</v>
      </c>
      <c r="G156" s="2">
        <v>1673000</v>
      </c>
      <c r="H156" s="2">
        <v>1673000</v>
      </c>
      <c r="I156" s="2">
        <v>1673000</v>
      </c>
      <c r="J156" s="2">
        <v>1673000</v>
      </c>
      <c r="K156" s="1">
        <f>J156*Laskentatiedot!M23</f>
        <v>1673000</v>
      </c>
      <c r="L156" s="1">
        <f>K156*Laskentatiedot!N23</f>
        <v>1673000</v>
      </c>
      <c r="M156" s="1">
        <f>L156*Laskentatiedot!O23</f>
        <v>1673000</v>
      </c>
      <c r="N156" s="3">
        <f>+M156</f>
        <v>1673000</v>
      </c>
      <c r="P156" s="1">
        <f t="shared" si="65"/>
        <v>0</v>
      </c>
      <c r="Q156" s="1">
        <f t="shared" si="65"/>
        <v>0</v>
      </c>
      <c r="R156" s="1">
        <f t="shared" si="65"/>
        <v>0</v>
      </c>
      <c r="S156" s="1">
        <f t="shared" si="61"/>
        <v>0</v>
      </c>
      <c r="T156" s="1">
        <f t="shared" si="61"/>
        <v>0</v>
      </c>
      <c r="U156" s="1">
        <f t="shared" si="61"/>
        <v>0</v>
      </c>
      <c r="V156" s="1">
        <f t="shared" si="61"/>
        <v>0</v>
      </c>
      <c r="W156" s="28">
        <f t="shared" si="59"/>
        <v>0</v>
      </c>
      <c r="X156" s="28">
        <f t="shared" si="66"/>
        <v>0</v>
      </c>
      <c r="Y156" s="28">
        <f t="shared" si="67"/>
        <v>0</v>
      </c>
      <c r="Z156" s="28">
        <f t="shared" si="68"/>
        <v>0</v>
      </c>
      <c r="AA156" s="28">
        <f t="shared" si="69"/>
        <v>0</v>
      </c>
      <c r="AB156" s="28">
        <f t="shared" si="70"/>
        <v>0</v>
      </c>
      <c r="AC156" s="28">
        <f t="shared" si="70"/>
        <v>0</v>
      </c>
    </row>
    <row r="157" spans="1:29" ht="14.4" hidden="1" customHeight="1" outlineLevel="1" collapsed="1" x14ac:dyDescent="0.3">
      <c r="A157" s="6" t="s">
        <v>2</v>
      </c>
      <c r="B157" s="6" t="s">
        <v>2</v>
      </c>
      <c r="C157" s="6" t="s">
        <v>2</v>
      </c>
      <c r="D157" s="12" t="s">
        <v>250</v>
      </c>
      <c r="E157" s="12" t="s">
        <v>251</v>
      </c>
      <c r="F157" s="25">
        <v>2881044.95</v>
      </c>
      <c r="G157" s="2">
        <v>2934000</v>
      </c>
      <c r="H157" s="2">
        <v>2800000</v>
      </c>
      <c r="I157" s="2">
        <v>2868000</v>
      </c>
      <c r="J157" s="2">
        <v>2964000</v>
      </c>
      <c r="K157" s="1">
        <f>J157*Laskentatiedot!M24</f>
        <v>2964000</v>
      </c>
      <c r="L157" s="1">
        <f>K157*Laskentatiedot!N24</f>
        <v>2964000</v>
      </c>
      <c r="M157" s="1">
        <f>L157*Laskentatiedot!O24</f>
        <v>2964000</v>
      </c>
      <c r="N157" s="3">
        <f>+M157</f>
        <v>2964000</v>
      </c>
      <c r="P157" s="1">
        <f t="shared" si="65"/>
        <v>-134000</v>
      </c>
      <c r="Q157" s="1">
        <f t="shared" si="65"/>
        <v>68000</v>
      </c>
      <c r="R157" s="1">
        <f t="shared" si="65"/>
        <v>96000</v>
      </c>
      <c r="S157" s="1">
        <f t="shared" si="61"/>
        <v>0</v>
      </c>
      <c r="T157" s="1">
        <f t="shared" si="61"/>
        <v>0</v>
      </c>
      <c r="U157" s="1">
        <f t="shared" si="61"/>
        <v>0</v>
      </c>
      <c r="V157" s="1">
        <f t="shared" si="61"/>
        <v>0</v>
      </c>
      <c r="W157" s="28">
        <f t="shared" si="59"/>
        <v>-4.5671438309475121E-2</v>
      </c>
      <c r="X157" s="28">
        <f t="shared" si="66"/>
        <v>2.4285714285714285E-2</v>
      </c>
      <c r="Y157" s="28">
        <f t="shared" si="67"/>
        <v>3.3472803347280332E-2</v>
      </c>
      <c r="Z157" s="28">
        <f t="shared" si="68"/>
        <v>0</v>
      </c>
      <c r="AA157" s="28">
        <f t="shared" si="69"/>
        <v>0</v>
      </c>
      <c r="AB157" s="28">
        <f t="shared" si="70"/>
        <v>0</v>
      </c>
      <c r="AC157" s="28">
        <f t="shared" si="70"/>
        <v>0</v>
      </c>
    </row>
    <row r="158" spans="1:29" ht="14.4" hidden="1" customHeight="1" outlineLevel="1" collapsed="1" x14ac:dyDescent="0.3">
      <c r="A158" s="6" t="s">
        <v>2</v>
      </c>
      <c r="B158" s="6" t="s">
        <v>2</v>
      </c>
      <c r="C158" s="6" t="s">
        <v>2</v>
      </c>
      <c r="D158" s="6" t="s">
        <v>2</v>
      </c>
      <c r="E158" s="108" t="s">
        <v>428</v>
      </c>
      <c r="F158" s="71" t="s">
        <v>2</v>
      </c>
      <c r="G158" s="71" t="s">
        <v>439</v>
      </c>
      <c r="H158" s="71">
        <f>H246*1000</f>
        <v>97635967.973832399</v>
      </c>
      <c r="I158" s="71">
        <f>I246*1000</f>
        <v>100979319.30966821</v>
      </c>
      <c r="J158" s="71">
        <f t="shared" ref="J158:M158" si="72">J246*1000</f>
        <v>103987089.0190827</v>
      </c>
      <c r="K158" s="71">
        <f t="shared" si="72"/>
        <v>105178981.32460015</v>
      </c>
      <c r="L158" s="71">
        <f t="shared" si="72"/>
        <v>105267141.84265752</v>
      </c>
      <c r="M158" s="71">
        <f t="shared" si="72"/>
        <v>105978533.35892826</v>
      </c>
      <c r="N158" s="71">
        <f>N246*1000</f>
        <v>106681321.91881874</v>
      </c>
      <c r="W158" s="28"/>
      <c r="X158" s="28"/>
      <c r="Y158" s="28"/>
      <c r="Z158" s="28"/>
      <c r="AA158" s="28"/>
      <c r="AB158" s="28"/>
      <c r="AC158" s="28"/>
    </row>
    <row r="159" spans="1:29" collapsed="1" x14ac:dyDescent="0.3">
      <c r="A159" s="13" t="s">
        <v>2</v>
      </c>
      <c r="B159" s="13" t="s">
        <v>2</v>
      </c>
      <c r="C159" s="13" t="s">
        <v>2</v>
      </c>
      <c r="D159" s="13" t="s">
        <v>2</v>
      </c>
      <c r="E159" s="73" t="s">
        <v>429</v>
      </c>
      <c r="F159" s="74" t="s">
        <v>2</v>
      </c>
      <c r="G159" s="74" t="s">
        <v>2</v>
      </c>
      <c r="H159" s="129">
        <v>0.20499999999999999</v>
      </c>
      <c r="I159" s="70">
        <f>+Yhteensä!D232</f>
        <v>0</v>
      </c>
      <c r="J159" s="70">
        <f t="shared" ref="J159:N159" si="73">+I159+J160</f>
        <v>0</v>
      </c>
      <c r="K159" s="70">
        <f t="shared" si="73"/>
        <v>0</v>
      </c>
      <c r="L159" s="70">
        <f t="shared" si="73"/>
        <v>0</v>
      </c>
      <c r="M159" s="70">
        <f t="shared" si="73"/>
        <v>0</v>
      </c>
      <c r="N159" s="70">
        <f t="shared" si="73"/>
        <v>0</v>
      </c>
      <c r="W159" s="28"/>
      <c r="X159" s="28"/>
      <c r="Y159" s="28"/>
      <c r="Z159" s="28"/>
      <c r="AA159" s="28"/>
      <c r="AB159" s="28"/>
      <c r="AC159" s="28"/>
    </row>
    <row r="160" spans="1:29" s="131" customFormat="1" x14ac:dyDescent="0.3">
      <c r="A160" s="130"/>
      <c r="B160" s="130"/>
      <c r="C160" s="130"/>
      <c r="D160" s="130"/>
      <c r="E160" s="82" t="s">
        <v>430</v>
      </c>
      <c r="F160" s="83" t="s">
        <v>2</v>
      </c>
      <c r="G160" s="83" t="s">
        <v>2</v>
      </c>
      <c r="H160" s="83"/>
      <c r="I160" s="83">
        <f>+D231</f>
        <v>0</v>
      </c>
      <c r="J160" s="83">
        <f>+I160</f>
        <v>0</v>
      </c>
      <c r="K160" s="83">
        <f>+J160</f>
        <v>0</v>
      </c>
      <c r="L160" s="83">
        <f t="shared" ref="L160:N160" si="74">+K160</f>
        <v>0</v>
      </c>
      <c r="M160" s="83">
        <f t="shared" si="74"/>
        <v>0</v>
      </c>
      <c r="N160" s="83">
        <f t="shared" si="74"/>
        <v>0</v>
      </c>
    </row>
    <row r="161" spans="1:29" x14ac:dyDescent="0.3">
      <c r="A161" s="12" t="s">
        <v>2</v>
      </c>
      <c r="B161" s="170" t="s">
        <v>252</v>
      </c>
      <c r="C161" s="171"/>
      <c r="D161" s="171"/>
      <c r="E161" s="171"/>
      <c r="F161" s="25">
        <v>30038659</v>
      </c>
      <c r="G161" s="2">
        <v>29616823</v>
      </c>
      <c r="H161" s="23">
        <v>28757565</v>
      </c>
      <c r="I161" s="123">
        <f t="shared" ref="I161:N161" si="75">+I242</f>
        <v>29432402</v>
      </c>
      <c r="J161" s="123">
        <f t="shared" si="75"/>
        <v>29852600</v>
      </c>
      <c r="K161" s="123">
        <f t="shared" si="75"/>
        <v>29984382</v>
      </c>
      <c r="L161" s="123">
        <f t="shared" si="75"/>
        <v>30219842</v>
      </c>
      <c r="M161" s="123">
        <f t="shared" si="75"/>
        <v>31002954</v>
      </c>
      <c r="N161" s="123">
        <f t="shared" si="75"/>
        <v>31938511</v>
      </c>
      <c r="P161" s="1">
        <f t="shared" ref="P161:R165" si="76">H161-G161</f>
        <v>-859258</v>
      </c>
      <c r="Q161" s="1">
        <f t="shared" si="76"/>
        <v>674837</v>
      </c>
      <c r="R161" s="1">
        <f t="shared" si="76"/>
        <v>420198</v>
      </c>
      <c r="S161" s="1">
        <f t="shared" si="61"/>
        <v>131782</v>
      </c>
      <c r="T161" s="1">
        <f t="shared" si="61"/>
        <v>235460</v>
      </c>
      <c r="U161" s="1">
        <f t="shared" si="61"/>
        <v>783112</v>
      </c>
      <c r="V161" s="1">
        <f t="shared" si="61"/>
        <v>935557</v>
      </c>
      <c r="W161" s="28">
        <f t="shared" si="59"/>
        <v>-2.9012497390418952E-2</v>
      </c>
      <c r="X161" s="28">
        <f t="shared" si="66"/>
        <v>2.3466416575951405E-2</v>
      </c>
      <c r="Y161" s="28">
        <f t="shared" si="67"/>
        <v>1.4276714486299826E-2</v>
      </c>
      <c r="Z161" s="28">
        <f t="shared" si="68"/>
        <v>4.4144228643401241E-3</v>
      </c>
      <c r="AA161" s="28">
        <f t="shared" si="69"/>
        <v>7.852754810821181E-3</v>
      </c>
      <c r="AB161" s="28">
        <f t="shared" si="70"/>
        <v>2.5913835022697999E-2</v>
      </c>
      <c r="AC161" s="28">
        <f t="shared" si="70"/>
        <v>3.0176382547288882E-2</v>
      </c>
    </row>
    <row r="162" spans="1:29" ht="14.4" hidden="1" customHeight="1" outlineLevel="1" collapsed="1" x14ac:dyDescent="0.3">
      <c r="A162" s="6" t="s">
        <v>2</v>
      </c>
      <c r="B162" s="6" t="s">
        <v>2</v>
      </c>
      <c r="C162" s="6" t="s">
        <v>2</v>
      </c>
      <c r="D162" s="12" t="s">
        <v>253</v>
      </c>
      <c r="E162" s="12" t="s">
        <v>254</v>
      </c>
      <c r="F162" s="25">
        <v>24654844</v>
      </c>
      <c r="G162" s="2">
        <v>24194628</v>
      </c>
      <c r="H162" s="2">
        <v>23481913</v>
      </c>
      <c r="I162" s="2">
        <v>23600833</v>
      </c>
      <c r="J162" s="2">
        <v>23700134</v>
      </c>
      <c r="K162" s="1">
        <f>J162*Laskentatiedot!$M$7</f>
        <v>24221536.947999999</v>
      </c>
      <c r="L162" s="1">
        <f>K162*Laskentatiedot!$M$7</f>
        <v>24754410.760855999</v>
      </c>
      <c r="M162" s="1">
        <f>L162*Laskentatiedot!$M$7</f>
        <v>25299007.79759483</v>
      </c>
      <c r="N162" s="3">
        <f>M162*Laskentatiedot!$M$7</f>
        <v>25855585.969141915</v>
      </c>
      <c r="P162" s="1">
        <f t="shared" si="76"/>
        <v>-712715</v>
      </c>
      <c r="Q162" s="1">
        <f t="shared" si="76"/>
        <v>118920</v>
      </c>
      <c r="R162" s="1">
        <f t="shared" si="76"/>
        <v>99301</v>
      </c>
      <c r="S162" s="1">
        <f t="shared" si="61"/>
        <v>521402.94799999893</v>
      </c>
      <c r="T162" s="1">
        <f t="shared" si="61"/>
        <v>532873.81285599992</v>
      </c>
      <c r="U162" s="1">
        <f t="shared" si="61"/>
        <v>544597.03673883155</v>
      </c>
      <c r="V162" s="1">
        <f t="shared" si="61"/>
        <v>556578.17154708505</v>
      </c>
      <c r="W162" s="28">
        <f t="shared" si="59"/>
        <v>-2.9457572151966958E-2</v>
      </c>
      <c r="X162" s="28">
        <f t="shared" si="66"/>
        <v>5.0643233368593095E-3</v>
      </c>
      <c r="Y162" s="28">
        <f t="shared" si="67"/>
        <v>4.207520980297602E-3</v>
      </c>
      <c r="Z162" s="28">
        <f t="shared" si="68"/>
        <v>2.1999999999999954E-2</v>
      </c>
      <c r="AA162" s="28">
        <f t="shared" si="69"/>
        <v>2.1999999999999999E-2</v>
      </c>
      <c r="AB162" s="28">
        <f t="shared" si="70"/>
        <v>2.1999999999999981E-2</v>
      </c>
      <c r="AC162" s="28">
        <f t="shared" si="70"/>
        <v>2.199999999999995E-2</v>
      </c>
    </row>
    <row r="163" spans="1:29" ht="14.4" hidden="1" customHeight="1" outlineLevel="1" collapsed="1" x14ac:dyDescent="0.3">
      <c r="A163" s="6" t="s">
        <v>2</v>
      </c>
      <c r="B163" s="6" t="s">
        <v>2</v>
      </c>
      <c r="C163" s="6" t="s">
        <v>2</v>
      </c>
      <c r="D163" s="12" t="s">
        <v>255</v>
      </c>
      <c r="E163" s="12" t="s">
        <v>256</v>
      </c>
      <c r="F163" s="25">
        <v>6283308</v>
      </c>
      <c r="G163" s="2">
        <v>6197425</v>
      </c>
      <c r="H163" s="2">
        <v>5979743</v>
      </c>
      <c r="I163" s="2">
        <v>5957964</v>
      </c>
      <c r="J163" s="2">
        <v>5838805</v>
      </c>
      <c r="K163" s="1">
        <f>J163*Laskentatiedot!$M$7</f>
        <v>5967258.71</v>
      </c>
      <c r="L163" s="1">
        <f>K163*Laskentatiedot!$M$4</f>
        <v>6092571.142909999</v>
      </c>
      <c r="M163" s="1">
        <f>L163*Laskentatiedot!$M$4</f>
        <v>6220515.1369111082</v>
      </c>
      <c r="N163" s="3">
        <f>M163*Laskentatiedot!$M$4</f>
        <v>6351145.9547862411</v>
      </c>
      <c r="P163" s="1">
        <f t="shared" si="76"/>
        <v>-217682</v>
      </c>
      <c r="Q163" s="1">
        <f t="shared" si="76"/>
        <v>-21779</v>
      </c>
      <c r="R163" s="1">
        <f t="shared" si="76"/>
        <v>-119159</v>
      </c>
      <c r="S163" s="1">
        <f t="shared" si="61"/>
        <v>128453.70999999996</v>
      </c>
      <c r="T163" s="1">
        <f t="shared" si="61"/>
        <v>125312.43290999904</v>
      </c>
      <c r="U163" s="1">
        <f t="shared" si="61"/>
        <v>127943.99400110915</v>
      </c>
      <c r="V163" s="1">
        <f t="shared" si="61"/>
        <v>130630.8178751329</v>
      </c>
      <c r="W163" s="28">
        <f t="shared" si="59"/>
        <v>-3.5124588034546607E-2</v>
      </c>
      <c r="X163" s="28">
        <f t="shared" si="66"/>
        <v>-3.6421297704600348E-3</v>
      </c>
      <c r="Y163" s="28">
        <f t="shared" si="67"/>
        <v>-1.9999953004079918E-2</v>
      </c>
      <c r="Z163" s="28">
        <f t="shared" si="68"/>
        <v>2.1999999999999995E-2</v>
      </c>
      <c r="AA163" s="28">
        <f t="shared" si="69"/>
        <v>2.0999999999999838E-2</v>
      </c>
      <c r="AB163" s="28">
        <f t="shared" si="70"/>
        <v>2.0999999999999866E-2</v>
      </c>
      <c r="AC163" s="28">
        <f t="shared" si="70"/>
        <v>2.0999999999999939E-2</v>
      </c>
    </row>
    <row r="164" spans="1:29" ht="14.4" hidden="1" customHeight="1" outlineLevel="1" collapsed="1" x14ac:dyDescent="0.3">
      <c r="A164" s="6" t="s">
        <v>2</v>
      </c>
      <c r="B164" s="6" t="s">
        <v>2</v>
      </c>
      <c r="C164" s="6" t="s">
        <v>2</v>
      </c>
      <c r="D164" s="12" t="s">
        <v>257</v>
      </c>
      <c r="E164" s="12" t="s">
        <v>258</v>
      </c>
      <c r="F164" s="25">
        <v>-196579</v>
      </c>
      <c r="G164" s="2">
        <v>0</v>
      </c>
      <c r="H164" s="2">
        <v>0</v>
      </c>
      <c r="I164" s="2">
        <v>0</v>
      </c>
      <c r="J164" s="2">
        <v>0</v>
      </c>
      <c r="K164" s="1">
        <f>J164*Laskentatiedot!$M$4</f>
        <v>0</v>
      </c>
      <c r="L164" s="1">
        <f>K164*Laskentatiedot!$M$4</f>
        <v>0</v>
      </c>
      <c r="M164" s="1">
        <f>L164*Laskentatiedot!$M$4</f>
        <v>0</v>
      </c>
      <c r="N164" s="3">
        <f>M164*Laskentatiedot!$M$4</f>
        <v>0</v>
      </c>
      <c r="P164" s="1">
        <f t="shared" si="76"/>
        <v>0</v>
      </c>
      <c r="Q164" s="1">
        <f t="shared" si="76"/>
        <v>0</v>
      </c>
      <c r="R164" s="1">
        <f t="shared" si="76"/>
        <v>0</v>
      </c>
      <c r="S164" s="1">
        <f t="shared" si="61"/>
        <v>0</v>
      </c>
      <c r="T164" s="1">
        <f t="shared" si="61"/>
        <v>0</v>
      </c>
      <c r="U164" s="1">
        <f t="shared" si="61"/>
        <v>0</v>
      </c>
      <c r="V164" s="1">
        <f t="shared" si="61"/>
        <v>0</v>
      </c>
      <c r="W164" s="28" t="e">
        <f t="shared" si="59"/>
        <v>#DIV/0!</v>
      </c>
      <c r="X164" s="28" t="e">
        <f t="shared" si="66"/>
        <v>#DIV/0!</v>
      </c>
      <c r="Y164" s="28" t="e">
        <f t="shared" si="67"/>
        <v>#DIV/0!</v>
      </c>
      <c r="Z164" s="28" t="e">
        <f t="shared" si="68"/>
        <v>#DIV/0!</v>
      </c>
      <c r="AA164" s="28" t="e">
        <f t="shared" si="69"/>
        <v>#DIV/0!</v>
      </c>
      <c r="AB164" s="28" t="e">
        <f t="shared" si="70"/>
        <v>#DIV/0!</v>
      </c>
      <c r="AC164" s="28" t="e">
        <f t="shared" si="70"/>
        <v>#DIV/0!</v>
      </c>
    </row>
    <row r="165" spans="1:29" ht="14.4" hidden="1" customHeight="1" outlineLevel="1" collapsed="1" x14ac:dyDescent="0.3">
      <c r="A165" s="6" t="s">
        <v>2</v>
      </c>
      <c r="B165" s="6" t="s">
        <v>2</v>
      </c>
      <c r="C165" s="6" t="s">
        <v>2</v>
      </c>
      <c r="D165" s="12" t="s">
        <v>259</v>
      </c>
      <c r="E165" s="12" t="s">
        <v>260</v>
      </c>
      <c r="F165" s="25">
        <v>-702914</v>
      </c>
      <c r="G165" s="2">
        <v>-775230</v>
      </c>
      <c r="H165" s="2">
        <v>-704091</v>
      </c>
      <c r="I165" s="2">
        <v>-704091</v>
      </c>
      <c r="J165" s="2">
        <v>-704091</v>
      </c>
      <c r="K165" s="1">
        <f>J165</f>
        <v>-704091</v>
      </c>
      <c r="L165" s="1">
        <f t="shared" ref="L165:N165" si="77">K165</f>
        <v>-704091</v>
      </c>
      <c r="M165" s="1">
        <f t="shared" si="77"/>
        <v>-704091</v>
      </c>
      <c r="N165" s="3">
        <f t="shared" si="77"/>
        <v>-704091</v>
      </c>
      <c r="P165" s="1">
        <f t="shared" si="76"/>
        <v>71139</v>
      </c>
      <c r="Q165" s="1">
        <f t="shared" si="76"/>
        <v>0</v>
      </c>
      <c r="R165" s="1">
        <f t="shared" si="76"/>
        <v>0</v>
      </c>
      <c r="S165" s="1">
        <f t="shared" si="61"/>
        <v>0</v>
      </c>
      <c r="T165" s="1">
        <f t="shared" si="61"/>
        <v>0</v>
      </c>
      <c r="U165" s="1">
        <f t="shared" si="61"/>
        <v>0</v>
      </c>
      <c r="V165" s="1">
        <f t="shared" si="61"/>
        <v>0</v>
      </c>
      <c r="W165" s="28">
        <f t="shared" si="59"/>
        <v>-9.1765024573352422E-2</v>
      </c>
      <c r="X165" s="28">
        <f t="shared" si="66"/>
        <v>0</v>
      </c>
      <c r="Y165" s="28">
        <f t="shared" si="67"/>
        <v>0</v>
      </c>
      <c r="Z165" s="28">
        <f t="shared" si="68"/>
        <v>0</v>
      </c>
      <c r="AA165" s="28">
        <f t="shared" si="69"/>
        <v>0</v>
      </c>
      <c r="AB165" s="28">
        <f t="shared" si="70"/>
        <v>0</v>
      </c>
      <c r="AC165" s="28">
        <f t="shared" si="70"/>
        <v>0</v>
      </c>
    </row>
    <row r="166" spans="1:29" ht="14.4" hidden="1" customHeight="1" outlineLevel="1" collapsed="1" x14ac:dyDescent="0.3">
      <c r="A166" s="6" t="s">
        <v>2</v>
      </c>
      <c r="B166" s="6" t="s">
        <v>2</v>
      </c>
      <c r="C166" s="6" t="s">
        <v>2</v>
      </c>
      <c r="D166" s="6" t="s">
        <v>2</v>
      </c>
      <c r="E166" s="6" t="s">
        <v>2</v>
      </c>
      <c r="F166" s="6" t="s">
        <v>2</v>
      </c>
      <c r="G166" s="6" t="s">
        <v>2</v>
      </c>
      <c r="H166" s="6"/>
      <c r="I166" s="6" t="s">
        <v>2</v>
      </c>
      <c r="J166" s="6" t="s">
        <v>2</v>
      </c>
      <c r="W166" s="28"/>
      <c r="X166" s="28"/>
      <c r="Y166" s="28"/>
      <c r="Z166" s="28"/>
      <c r="AA166" s="28"/>
      <c r="AB166" s="28"/>
      <c r="AC166" s="28"/>
    </row>
    <row r="167" spans="1:29" collapsed="1" x14ac:dyDescent="0.3">
      <c r="A167" s="13" t="s">
        <v>2</v>
      </c>
      <c r="B167" s="13" t="s">
        <v>2</v>
      </c>
      <c r="C167" s="13" t="s">
        <v>2</v>
      </c>
      <c r="D167" s="13" t="s">
        <v>2</v>
      </c>
      <c r="E167" s="13" t="s">
        <v>2</v>
      </c>
      <c r="F167" s="25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W167" s="28"/>
      <c r="X167" s="28"/>
      <c r="Y167" s="28"/>
      <c r="Z167" s="28"/>
      <c r="AA167" s="28"/>
      <c r="AB167" s="28"/>
      <c r="AC167" s="28"/>
    </row>
    <row r="168" spans="1:29" x14ac:dyDescent="0.3">
      <c r="A168" s="14" t="s">
        <v>2</v>
      </c>
      <c r="B168" s="14" t="s">
        <v>2</v>
      </c>
      <c r="C168" s="14" t="s">
        <v>2</v>
      </c>
      <c r="D168" s="14" t="s">
        <v>2</v>
      </c>
      <c r="E168" s="14" t="s">
        <v>2</v>
      </c>
      <c r="F168" s="19" t="s">
        <v>2</v>
      </c>
      <c r="G168" s="9" t="s">
        <v>2</v>
      </c>
      <c r="H168" s="9" t="s">
        <v>2</v>
      </c>
      <c r="I168" s="9" t="s">
        <v>2</v>
      </c>
      <c r="J168" s="9" t="s">
        <v>2</v>
      </c>
      <c r="W168" s="28"/>
      <c r="X168" s="28"/>
      <c r="Y168" s="28"/>
      <c r="Z168" s="28"/>
      <c r="AA168" s="28"/>
      <c r="AB168" s="28"/>
      <c r="AC168" s="28"/>
    </row>
    <row r="169" spans="1:29" x14ac:dyDescent="0.3">
      <c r="A169" s="172" t="s">
        <v>261</v>
      </c>
      <c r="B169" s="171"/>
      <c r="C169" s="171"/>
      <c r="D169" s="171"/>
      <c r="E169" s="171"/>
      <c r="F169" s="6" t="s">
        <v>2</v>
      </c>
      <c r="G169" s="6" t="s">
        <v>2</v>
      </c>
      <c r="H169" s="6" t="s">
        <v>2</v>
      </c>
      <c r="I169" s="6" t="s">
        <v>2</v>
      </c>
      <c r="J169" s="6" t="s">
        <v>2</v>
      </c>
      <c r="W169" s="28"/>
      <c r="X169" s="28"/>
      <c r="Y169" s="28"/>
      <c r="Z169" s="28"/>
      <c r="AA169" s="28"/>
      <c r="AB169" s="28"/>
      <c r="AC169" s="28"/>
    </row>
    <row r="170" spans="1:29" x14ac:dyDescent="0.3">
      <c r="A170" s="12" t="s">
        <v>2</v>
      </c>
      <c r="B170" s="170" t="s">
        <v>262</v>
      </c>
      <c r="C170" s="171"/>
      <c r="D170" s="171"/>
      <c r="E170" s="171"/>
      <c r="F170" s="25">
        <v>55493.599999999999</v>
      </c>
      <c r="G170" s="2">
        <v>50000</v>
      </c>
      <c r="H170" s="2">
        <v>50000</v>
      </c>
      <c r="I170" s="2">
        <v>50000</v>
      </c>
      <c r="J170" s="2">
        <v>50000</v>
      </c>
      <c r="K170" s="1">
        <f>J170</f>
        <v>50000</v>
      </c>
      <c r="L170" s="1">
        <f t="shared" ref="L170:N170" si="78">K170</f>
        <v>50000</v>
      </c>
      <c r="M170" s="1">
        <f t="shared" si="78"/>
        <v>50000</v>
      </c>
      <c r="N170" s="3">
        <f t="shared" si="78"/>
        <v>50000</v>
      </c>
      <c r="P170" s="1">
        <f t="shared" ref="P170:R171" si="79">H170-G170</f>
        <v>0</v>
      </c>
      <c r="Q170" s="1">
        <f t="shared" si="79"/>
        <v>0</v>
      </c>
      <c r="R170" s="1">
        <f t="shared" si="79"/>
        <v>0</v>
      </c>
      <c r="S170" s="1">
        <f t="shared" ref="S170:V185" si="80">K170-J170</f>
        <v>0</v>
      </c>
      <c r="T170" s="1">
        <f t="shared" si="80"/>
        <v>0</v>
      </c>
      <c r="U170" s="1">
        <f t="shared" si="80"/>
        <v>0</v>
      </c>
      <c r="V170" s="1">
        <f t="shared" si="80"/>
        <v>0</v>
      </c>
      <c r="W170" s="28">
        <f t="shared" si="59"/>
        <v>0</v>
      </c>
      <c r="X170" s="28">
        <f t="shared" si="66"/>
        <v>0</v>
      </c>
      <c r="Y170" s="28">
        <f t="shared" si="67"/>
        <v>0</v>
      </c>
      <c r="Z170" s="28">
        <f t="shared" si="68"/>
        <v>0</v>
      </c>
      <c r="AA170" s="28">
        <f t="shared" si="69"/>
        <v>0</v>
      </c>
      <c r="AB170" s="28">
        <f t="shared" si="70"/>
        <v>0</v>
      </c>
      <c r="AC170" s="28">
        <f t="shared" si="70"/>
        <v>0</v>
      </c>
    </row>
    <row r="171" spans="1:29" ht="14.4" hidden="1" customHeight="1" outlineLevel="1" collapsed="1" x14ac:dyDescent="0.3">
      <c r="A171" s="6" t="s">
        <v>2</v>
      </c>
      <c r="B171" s="6" t="s">
        <v>2</v>
      </c>
      <c r="C171" s="6" t="s">
        <v>2</v>
      </c>
      <c r="D171" s="12" t="s">
        <v>263</v>
      </c>
      <c r="E171" s="12" t="s">
        <v>264</v>
      </c>
      <c r="F171" s="25">
        <v>55493.599999999999</v>
      </c>
      <c r="G171" s="2">
        <v>50000</v>
      </c>
      <c r="H171" s="2">
        <v>50000</v>
      </c>
      <c r="I171" s="2">
        <v>50000</v>
      </c>
      <c r="J171" s="2">
        <v>50000</v>
      </c>
      <c r="K171" s="1">
        <f t="shared" ref="K171:N186" si="81">J171</f>
        <v>50000</v>
      </c>
      <c r="L171" s="1">
        <f t="shared" si="81"/>
        <v>50000</v>
      </c>
      <c r="M171" s="1">
        <f t="shared" si="81"/>
        <v>50000</v>
      </c>
      <c r="N171" s="3">
        <f t="shared" si="81"/>
        <v>50000</v>
      </c>
      <c r="P171" s="1">
        <f t="shared" si="79"/>
        <v>0</v>
      </c>
      <c r="Q171" s="1">
        <f t="shared" si="79"/>
        <v>0</v>
      </c>
      <c r="R171" s="1">
        <f t="shared" si="79"/>
        <v>0</v>
      </c>
      <c r="S171" s="1">
        <f t="shared" si="80"/>
        <v>0</v>
      </c>
      <c r="T171" s="1">
        <f t="shared" si="80"/>
        <v>0</v>
      </c>
      <c r="U171" s="1">
        <f t="shared" si="80"/>
        <v>0</v>
      </c>
      <c r="V171" s="1">
        <f t="shared" si="80"/>
        <v>0</v>
      </c>
      <c r="W171" s="28">
        <f t="shared" si="59"/>
        <v>0</v>
      </c>
      <c r="X171" s="28">
        <f t="shared" si="66"/>
        <v>0</v>
      </c>
      <c r="Y171" s="28">
        <f t="shared" si="67"/>
        <v>0</v>
      </c>
      <c r="Z171" s="28">
        <f t="shared" si="68"/>
        <v>0</v>
      </c>
      <c r="AA171" s="28">
        <f t="shared" si="69"/>
        <v>0</v>
      </c>
      <c r="AB171" s="28">
        <f t="shared" si="70"/>
        <v>0</v>
      </c>
      <c r="AC171" s="28">
        <f t="shared" si="70"/>
        <v>0</v>
      </c>
    </row>
    <row r="172" spans="1:29" ht="14.4" hidden="1" customHeight="1" outlineLevel="1" collapsed="1" x14ac:dyDescent="0.3">
      <c r="A172" s="6" t="s">
        <v>2</v>
      </c>
      <c r="B172" s="6" t="s">
        <v>2</v>
      </c>
      <c r="C172" s="6" t="s">
        <v>2</v>
      </c>
      <c r="D172" s="6" t="s">
        <v>2</v>
      </c>
      <c r="E172" s="6" t="s">
        <v>2</v>
      </c>
      <c r="F172" s="6" t="s">
        <v>2</v>
      </c>
      <c r="G172" s="6" t="s">
        <v>2</v>
      </c>
      <c r="H172" s="6" t="s">
        <v>2</v>
      </c>
      <c r="I172" s="6" t="s">
        <v>2</v>
      </c>
      <c r="J172" s="6" t="s">
        <v>2</v>
      </c>
      <c r="K172" s="1" t="str">
        <f t="shared" si="81"/>
        <v/>
      </c>
      <c r="L172" s="1" t="str">
        <f t="shared" si="81"/>
        <v/>
      </c>
      <c r="M172" s="1" t="str">
        <f t="shared" si="81"/>
        <v/>
      </c>
      <c r="N172" s="3" t="str">
        <f t="shared" si="81"/>
        <v/>
      </c>
      <c r="W172" s="28"/>
      <c r="X172" s="28"/>
      <c r="Y172" s="28"/>
      <c r="Z172" s="28"/>
      <c r="AA172" s="28"/>
      <c r="AB172" s="28"/>
      <c r="AC172" s="28"/>
    </row>
    <row r="173" spans="1:29" collapsed="1" x14ac:dyDescent="0.3">
      <c r="A173" s="12" t="s">
        <v>2</v>
      </c>
      <c r="B173" s="170" t="s">
        <v>265</v>
      </c>
      <c r="C173" s="171"/>
      <c r="D173" s="171"/>
      <c r="E173" s="171"/>
      <c r="F173" s="25">
        <v>331854.28999999998</v>
      </c>
      <c r="G173" s="2">
        <v>314000</v>
      </c>
      <c r="H173" s="2">
        <v>301000</v>
      </c>
      <c r="I173" s="2">
        <v>301015</v>
      </c>
      <c r="J173" s="2">
        <v>301030</v>
      </c>
      <c r="K173" s="1">
        <f t="shared" si="81"/>
        <v>301030</v>
      </c>
      <c r="L173" s="1">
        <f t="shared" si="81"/>
        <v>301030</v>
      </c>
      <c r="M173" s="1">
        <f t="shared" si="81"/>
        <v>301030</v>
      </c>
      <c r="N173" s="3">
        <f t="shared" si="81"/>
        <v>301030</v>
      </c>
      <c r="P173" s="1">
        <f t="shared" ref="P173:R177" si="82">H173-G173</f>
        <v>-13000</v>
      </c>
      <c r="Q173" s="1">
        <f t="shared" si="82"/>
        <v>15</v>
      </c>
      <c r="R173" s="1">
        <f t="shared" si="82"/>
        <v>15</v>
      </c>
      <c r="S173" s="1">
        <f t="shared" si="80"/>
        <v>0</v>
      </c>
      <c r="T173" s="1">
        <f t="shared" si="80"/>
        <v>0</v>
      </c>
      <c r="U173" s="1">
        <f t="shared" si="80"/>
        <v>0</v>
      </c>
      <c r="V173" s="1">
        <f t="shared" si="80"/>
        <v>0</v>
      </c>
      <c r="W173" s="28">
        <f t="shared" si="59"/>
        <v>-4.1401273885350316E-2</v>
      </c>
      <c r="X173" s="28">
        <f t="shared" si="66"/>
        <v>4.9833887043189372E-5</v>
      </c>
      <c r="Y173" s="28">
        <f t="shared" si="67"/>
        <v>4.9831403750643654E-5</v>
      </c>
      <c r="Z173" s="28">
        <f t="shared" si="68"/>
        <v>0</v>
      </c>
      <c r="AA173" s="28">
        <f t="shared" si="69"/>
        <v>0</v>
      </c>
      <c r="AB173" s="28">
        <f t="shared" si="70"/>
        <v>0</v>
      </c>
      <c r="AC173" s="28">
        <f t="shared" si="70"/>
        <v>0</v>
      </c>
    </row>
    <row r="174" spans="1:29" ht="14.4" hidden="1" customHeight="1" outlineLevel="1" collapsed="1" x14ac:dyDescent="0.3">
      <c r="A174" s="6" t="s">
        <v>2</v>
      </c>
      <c r="B174" s="6" t="s">
        <v>2</v>
      </c>
      <c r="C174" s="6" t="s">
        <v>2</v>
      </c>
      <c r="D174" s="12" t="s">
        <v>266</v>
      </c>
      <c r="E174" s="12" t="s">
        <v>267</v>
      </c>
      <c r="F174" s="25">
        <v>311158.37</v>
      </c>
      <c r="G174" s="2">
        <v>300000</v>
      </c>
      <c r="H174" s="2">
        <v>300000</v>
      </c>
      <c r="I174" s="2">
        <v>300000</v>
      </c>
      <c r="J174" s="2">
        <v>300000</v>
      </c>
      <c r="K174" s="1">
        <f t="shared" si="81"/>
        <v>300000</v>
      </c>
      <c r="L174" s="1">
        <f t="shared" si="81"/>
        <v>300000</v>
      </c>
      <c r="M174" s="1">
        <f t="shared" si="81"/>
        <v>300000</v>
      </c>
      <c r="N174" s="3">
        <f t="shared" si="81"/>
        <v>300000</v>
      </c>
      <c r="P174" s="1">
        <f t="shared" si="82"/>
        <v>0</v>
      </c>
      <c r="Q174" s="1">
        <f t="shared" si="82"/>
        <v>0</v>
      </c>
      <c r="R174" s="1">
        <f t="shared" si="82"/>
        <v>0</v>
      </c>
      <c r="S174" s="1">
        <f t="shared" si="80"/>
        <v>0</v>
      </c>
      <c r="T174" s="1">
        <f t="shared" si="80"/>
        <v>0</v>
      </c>
      <c r="U174" s="1">
        <f t="shared" si="80"/>
        <v>0</v>
      </c>
      <c r="V174" s="1">
        <f t="shared" si="80"/>
        <v>0</v>
      </c>
      <c r="W174" s="28">
        <f t="shared" si="59"/>
        <v>0</v>
      </c>
      <c r="X174" s="28">
        <f t="shared" si="66"/>
        <v>0</v>
      </c>
      <c r="Y174" s="28">
        <f t="shared" si="67"/>
        <v>0</v>
      </c>
      <c r="Z174" s="28">
        <f t="shared" si="68"/>
        <v>0</v>
      </c>
      <c r="AA174" s="28">
        <f t="shared" si="69"/>
        <v>0</v>
      </c>
      <c r="AB174" s="28">
        <f t="shared" si="70"/>
        <v>0</v>
      </c>
      <c r="AC174" s="28">
        <f t="shared" si="70"/>
        <v>0</v>
      </c>
    </row>
    <row r="175" spans="1:29" ht="14.4" hidden="1" customHeight="1" outlineLevel="1" collapsed="1" x14ac:dyDescent="0.3">
      <c r="A175" s="6" t="s">
        <v>2</v>
      </c>
      <c r="B175" s="6" t="s">
        <v>2</v>
      </c>
      <c r="C175" s="6" t="s">
        <v>2</v>
      </c>
      <c r="D175" s="12" t="s">
        <v>268</v>
      </c>
      <c r="E175" s="12" t="s">
        <v>269</v>
      </c>
      <c r="F175" s="25">
        <v>3726.24</v>
      </c>
      <c r="G175" s="2">
        <v>2000</v>
      </c>
      <c r="H175" s="2">
        <v>0</v>
      </c>
      <c r="I175" s="2">
        <v>0</v>
      </c>
      <c r="J175" s="2">
        <v>0</v>
      </c>
      <c r="K175" s="1">
        <f t="shared" si="81"/>
        <v>0</v>
      </c>
      <c r="L175" s="1">
        <f t="shared" si="81"/>
        <v>0</v>
      </c>
      <c r="M175" s="1">
        <f t="shared" si="81"/>
        <v>0</v>
      </c>
      <c r="N175" s="3">
        <f t="shared" si="81"/>
        <v>0</v>
      </c>
      <c r="P175" s="1">
        <f t="shared" si="82"/>
        <v>-2000</v>
      </c>
      <c r="Q175" s="1">
        <f t="shared" si="82"/>
        <v>0</v>
      </c>
      <c r="R175" s="1">
        <f t="shared" si="82"/>
        <v>0</v>
      </c>
      <c r="S175" s="1">
        <f t="shared" si="80"/>
        <v>0</v>
      </c>
      <c r="T175" s="1">
        <f t="shared" si="80"/>
        <v>0</v>
      </c>
      <c r="U175" s="1">
        <f t="shared" si="80"/>
        <v>0</v>
      </c>
      <c r="V175" s="1">
        <f t="shared" si="80"/>
        <v>0</v>
      </c>
      <c r="W175" s="28">
        <f t="shared" si="59"/>
        <v>-1</v>
      </c>
      <c r="X175" s="28" t="e">
        <f t="shared" si="66"/>
        <v>#DIV/0!</v>
      </c>
      <c r="Y175" s="28" t="e">
        <f t="shared" si="67"/>
        <v>#DIV/0!</v>
      </c>
      <c r="Z175" s="28" t="e">
        <f t="shared" si="68"/>
        <v>#DIV/0!</v>
      </c>
      <c r="AA175" s="28" t="e">
        <f t="shared" si="69"/>
        <v>#DIV/0!</v>
      </c>
      <c r="AB175" s="28" t="e">
        <f t="shared" si="70"/>
        <v>#DIV/0!</v>
      </c>
      <c r="AC175" s="28" t="e">
        <f t="shared" si="70"/>
        <v>#DIV/0!</v>
      </c>
    </row>
    <row r="176" spans="1:29" ht="14.4" hidden="1" customHeight="1" outlineLevel="1" collapsed="1" x14ac:dyDescent="0.3">
      <c r="A176" s="6" t="s">
        <v>2</v>
      </c>
      <c r="B176" s="6" t="s">
        <v>2</v>
      </c>
      <c r="C176" s="6" t="s">
        <v>2</v>
      </c>
      <c r="D176" s="12" t="s">
        <v>270</v>
      </c>
      <c r="E176" s="12" t="s">
        <v>271</v>
      </c>
      <c r="F176" s="25">
        <v>2290.6</v>
      </c>
      <c r="G176" s="2">
        <v>2000</v>
      </c>
      <c r="H176" s="2">
        <v>1000</v>
      </c>
      <c r="I176" s="2">
        <v>1015</v>
      </c>
      <c r="J176" s="2">
        <v>1030</v>
      </c>
      <c r="K176" s="1">
        <f t="shared" si="81"/>
        <v>1030</v>
      </c>
      <c r="L176" s="1">
        <f t="shared" si="81"/>
        <v>1030</v>
      </c>
      <c r="M176" s="1">
        <f t="shared" si="81"/>
        <v>1030</v>
      </c>
      <c r="N176" s="3">
        <f t="shared" si="81"/>
        <v>1030</v>
      </c>
      <c r="P176" s="1">
        <f t="shared" si="82"/>
        <v>-1000</v>
      </c>
      <c r="Q176" s="1">
        <f t="shared" si="82"/>
        <v>15</v>
      </c>
      <c r="R176" s="1">
        <f t="shared" si="82"/>
        <v>15</v>
      </c>
      <c r="S176" s="1">
        <f t="shared" si="80"/>
        <v>0</v>
      </c>
      <c r="T176" s="1">
        <f t="shared" si="80"/>
        <v>0</v>
      </c>
      <c r="U176" s="1">
        <f t="shared" si="80"/>
        <v>0</v>
      </c>
      <c r="V176" s="1">
        <f t="shared" si="80"/>
        <v>0</v>
      </c>
      <c r="W176" s="28">
        <f t="shared" si="59"/>
        <v>-0.5</v>
      </c>
      <c r="X176" s="28">
        <f t="shared" si="66"/>
        <v>1.4999999999999999E-2</v>
      </c>
      <c r="Y176" s="28">
        <f t="shared" si="67"/>
        <v>1.4778325123152709E-2</v>
      </c>
      <c r="Z176" s="28">
        <f t="shared" si="68"/>
        <v>0</v>
      </c>
      <c r="AA176" s="28">
        <f t="shared" si="69"/>
        <v>0</v>
      </c>
      <c r="AB176" s="28">
        <f t="shared" si="70"/>
        <v>0</v>
      </c>
      <c r="AC176" s="28">
        <f t="shared" si="70"/>
        <v>0</v>
      </c>
    </row>
    <row r="177" spans="1:29" ht="14.4" hidden="1" customHeight="1" outlineLevel="1" collapsed="1" x14ac:dyDescent="0.3">
      <c r="A177" s="6" t="s">
        <v>2</v>
      </c>
      <c r="B177" s="6" t="s">
        <v>2</v>
      </c>
      <c r="C177" s="6" t="s">
        <v>2</v>
      </c>
      <c r="D177" s="12" t="s">
        <v>272</v>
      </c>
      <c r="E177" s="12" t="s">
        <v>273</v>
      </c>
      <c r="F177" s="25">
        <v>14679.08</v>
      </c>
      <c r="G177" s="2">
        <v>10000</v>
      </c>
      <c r="H177" s="2">
        <v>0</v>
      </c>
      <c r="I177" s="2">
        <v>0</v>
      </c>
      <c r="J177" s="2">
        <v>0</v>
      </c>
      <c r="K177" s="1">
        <f t="shared" si="81"/>
        <v>0</v>
      </c>
      <c r="L177" s="1">
        <f t="shared" si="81"/>
        <v>0</v>
      </c>
      <c r="M177" s="1">
        <f t="shared" si="81"/>
        <v>0</v>
      </c>
      <c r="N177" s="3">
        <f t="shared" si="81"/>
        <v>0</v>
      </c>
      <c r="P177" s="1">
        <f t="shared" si="82"/>
        <v>-10000</v>
      </c>
      <c r="Q177" s="1">
        <f t="shared" si="82"/>
        <v>0</v>
      </c>
      <c r="R177" s="1">
        <f t="shared" si="82"/>
        <v>0</v>
      </c>
      <c r="S177" s="1">
        <f t="shared" si="80"/>
        <v>0</v>
      </c>
      <c r="T177" s="1">
        <f t="shared" si="80"/>
        <v>0</v>
      </c>
      <c r="U177" s="1">
        <f t="shared" si="80"/>
        <v>0</v>
      </c>
      <c r="V177" s="1">
        <f t="shared" si="80"/>
        <v>0</v>
      </c>
      <c r="W177" s="28">
        <f t="shared" si="59"/>
        <v>-1</v>
      </c>
      <c r="X177" s="28" t="e">
        <f t="shared" si="66"/>
        <v>#DIV/0!</v>
      </c>
      <c r="Y177" s="28" t="e">
        <f t="shared" si="67"/>
        <v>#DIV/0!</v>
      </c>
      <c r="Z177" s="28" t="e">
        <f t="shared" si="68"/>
        <v>#DIV/0!</v>
      </c>
      <c r="AA177" s="28" t="e">
        <f t="shared" si="69"/>
        <v>#DIV/0!</v>
      </c>
      <c r="AB177" s="28" t="e">
        <f t="shared" si="70"/>
        <v>#DIV/0!</v>
      </c>
      <c r="AC177" s="28" t="e">
        <f t="shared" si="70"/>
        <v>#DIV/0!</v>
      </c>
    </row>
    <row r="178" spans="1:29" ht="14.4" hidden="1" customHeight="1" outlineLevel="1" collapsed="1" x14ac:dyDescent="0.3">
      <c r="A178" s="6" t="s">
        <v>2</v>
      </c>
      <c r="B178" s="6" t="s">
        <v>2</v>
      </c>
      <c r="C178" s="6" t="s">
        <v>2</v>
      </c>
      <c r="D178" s="6" t="s">
        <v>2</v>
      </c>
      <c r="E178" s="6" t="s">
        <v>2</v>
      </c>
      <c r="F178" s="6" t="s">
        <v>2</v>
      </c>
      <c r="G178" s="6" t="s">
        <v>2</v>
      </c>
      <c r="H178" s="6" t="s">
        <v>2</v>
      </c>
      <c r="I178" s="6" t="s">
        <v>2</v>
      </c>
      <c r="J178" s="6" t="s">
        <v>2</v>
      </c>
      <c r="K178" s="1" t="str">
        <f t="shared" si="81"/>
        <v/>
      </c>
      <c r="L178" s="1" t="str">
        <f t="shared" si="81"/>
        <v/>
      </c>
      <c r="M178" s="1" t="str">
        <f t="shared" si="81"/>
        <v/>
      </c>
      <c r="N178" s="3" t="str">
        <f t="shared" si="81"/>
        <v/>
      </c>
      <c r="W178" s="28"/>
      <c r="X178" s="28"/>
      <c r="Y178" s="28"/>
      <c r="Z178" s="28"/>
      <c r="AA178" s="28"/>
      <c r="AB178" s="28"/>
      <c r="AC178" s="28"/>
    </row>
    <row r="179" spans="1:29" collapsed="1" x14ac:dyDescent="0.3">
      <c r="A179" s="12" t="s">
        <v>2</v>
      </c>
      <c r="B179" s="170" t="s">
        <v>274</v>
      </c>
      <c r="C179" s="171"/>
      <c r="D179" s="171"/>
      <c r="E179" s="171"/>
      <c r="F179" s="25">
        <v>-113376.38</v>
      </c>
      <c r="G179" s="2">
        <v>-95000</v>
      </c>
      <c r="H179" s="2">
        <v>-95000</v>
      </c>
      <c r="I179" s="2">
        <v>-96425</v>
      </c>
      <c r="J179" s="2">
        <v>-97871</v>
      </c>
      <c r="K179" s="1">
        <f t="shared" si="81"/>
        <v>-97871</v>
      </c>
      <c r="L179" s="1">
        <f t="shared" si="81"/>
        <v>-97871</v>
      </c>
      <c r="M179" s="1">
        <f t="shared" si="81"/>
        <v>-97871</v>
      </c>
      <c r="N179" s="3">
        <f t="shared" si="81"/>
        <v>-97871</v>
      </c>
      <c r="P179" s="1">
        <f t="shared" ref="P179:R180" si="83">H179-G179</f>
        <v>0</v>
      </c>
      <c r="Q179" s="1">
        <f t="shared" si="83"/>
        <v>-1425</v>
      </c>
      <c r="R179" s="1">
        <f t="shared" si="83"/>
        <v>-1446</v>
      </c>
      <c r="S179" s="1">
        <f t="shared" si="80"/>
        <v>0</v>
      </c>
      <c r="T179" s="1">
        <f t="shared" si="80"/>
        <v>0</v>
      </c>
      <c r="U179" s="1">
        <f t="shared" si="80"/>
        <v>0</v>
      </c>
      <c r="V179" s="1">
        <f t="shared" si="80"/>
        <v>0</v>
      </c>
      <c r="W179" s="28">
        <f t="shared" si="59"/>
        <v>0</v>
      </c>
      <c r="X179" s="28">
        <f t="shared" si="66"/>
        <v>1.4999999999999999E-2</v>
      </c>
      <c r="Y179" s="28">
        <f t="shared" si="67"/>
        <v>1.4996110967072854E-2</v>
      </c>
      <c r="Z179" s="28">
        <f t="shared" si="68"/>
        <v>0</v>
      </c>
      <c r="AA179" s="28">
        <f t="shared" si="69"/>
        <v>0</v>
      </c>
      <c r="AB179" s="28">
        <f t="shared" si="70"/>
        <v>0</v>
      </c>
      <c r="AC179" s="28">
        <f t="shared" si="70"/>
        <v>0</v>
      </c>
    </row>
    <row r="180" spans="1:29" ht="14.4" hidden="1" customHeight="1" outlineLevel="1" collapsed="1" x14ac:dyDescent="0.3">
      <c r="A180" s="6" t="s">
        <v>2</v>
      </c>
      <c r="B180" s="6" t="s">
        <v>2</v>
      </c>
      <c r="C180" s="6" t="s">
        <v>2</v>
      </c>
      <c r="D180" s="12" t="s">
        <v>275</v>
      </c>
      <c r="E180" s="12" t="s">
        <v>276</v>
      </c>
      <c r="F180" s="25">
        <v>-113376.38</v>
      </c>
      <c r="G180" s="2">
        <v>-95000</v>
      </c>
      <c r="H180" s="2">
        <v>-95000</v>
      </c>
      <c r="I180" s="2">
        <v>-96425</v>
      </c>
      <c r="J180" s="2">
        <v>-97871</v>
      </c>
      <c r="K180" s="1">
        <f t="shared" si="81"/>
        <v>-97871</v>
      </c>
      <c r="L180" s="1">
        <f t="shared" si="81"/>
        <v>-97871</v>
      </c>
      <c r="M180" s="1">
        <f t="shared" si="81"/>
        <v>-97871</v>
      </c>
      <c r="N180" s="3">
        <f t="shared" si="81"/>
        <v>-97871</v>
      </c>
      <c r="P180" s="1">
        <f t="shared" si="83"/>
        <v>0</v>
      </c>
      <c r="Q180" s="1">
        <f t="shared" si="83"/>
        <v>-1425</v>
      </c>
      <c r="R180" s="1">
        <f t="shared" si="83"/>
        <v>-1446</v>
      </c>
      <c r="S180" s="1">
        <f t="shared" si="80"/>
        <v>0</v>
      </c>
      <c r="T180" s="1">
        <f t="shared" si="80"/>
        <v>0</v>
      </c>
      <c r="U180" s="1">
        <f t="shared" si="80"/>
        <v>0</v>
      </c>
      <c r="V180" s="1">
        <f t="shared" si="80"/>
        <v>0</v>
      </c>
      <c r="W180" s="28">
        <f t="shared" si="59"/>
        <v>0</v>
      </c>
      <c r="X180" s="28">
        <f t="shared" si="66"/>
        <v>1.4999999999999999E-2</v>
      </c>
      <c r="Y180" s="28">
        <f t="shared" si="67"/>
        <v>1.4996110967072854E-2</v>
      </c>
      <c r="Z180" s="28">
        <f t="shared" si="68"/>
        <v>0</v>
      </c>
      <c r="AA180" s="28">
        <f t="shared" si="69"/>
        <v>0</v>
      </c>
      <c r="AB180" s="28">
        <f t="shared" si="70"/>
        <v>0</v>
      </c>
      <c r="AC180" s="28">
        <f t="shared" si="70"/>
        <v>0</v>
      </c>
    </row>
    <row r="181" spans="1:29" ht="14.4" hidden="1" customHeight="1" outlineLevel="1" collapsed="1" x14ac:dyDescent="0.3">
      <c r="A181" s="6" t="s">
        <v>2</v>
      </c>
      <c r="B181" s="6" t="s">
        <v>2</v>
      </c>
      <c r="C181" s="6" t="s">
        <v>2</v>
      </c>
      <c r="D181" s="6" t="s">
        <v>2</v>
      </c>
      <c r="E181" s="6" t="s">
        <v>2</v>
      </c>
      <c r="F181" s="6" t="s">
        <v>2</v>
      </c>
      <c r="G181" s="6" t="s">
        <v>2</v>
      </c>
      <c r="H181" s="6" t="s">
        <v>2</v>
      </c>
      <c r="I181" s="6" t="s">
        <v>2</v>
      </c>
      <c r="J181" s="6" t="s">
        <v>2</v>
      </c>
      <c r="K181" s="1" t="str">
        <f t="shared" si="81"/>
        <v/>
      </c>
      <c r="L181" s="1" t="str">
        <f t="shared" si="81"/>
        <v/>
      </c>
      <c r="M181" s="1" t="str">
        <f t="shared" si="81"/>
        <v/>
      </c>
      <c r="N181" s="3" t="str">
        <f t="shared" si="81"/>
        <v/>
      </c>
      <c r="W181" s="28" t="e">
        <f t="shared" si="59"/>
        <v>#VALUE!</v>
      </c>
      <c r="X181" s="28" t="e">
        <f t="shared" si="66"/>
        <v>#VALUE!</v>
      </c>
      <c r="Y181" s="28" t="e">
        <f t="shared" si="67"/>
        <v>#VALUE!</v>
      </c>
      <c r="Z181" s="28" t="e">
        <f t="shared" si="68"/>
        <v>#VALUE!</v>
      </c>
      <c r="AA181" s="28" t="e">
        <f t="shared" si="69"/>
        <v>#VALUE!</v>
      </c>
      <c r="AB181" s="28" t="e">
        <f t="shared" si="70"/>
        <v>#VALUE!</v>
      </c>
      <c r="AC181" s="28" t="e">
        <f t="shared" si="70"/>
        <v>#VALUE!</v>
      </c>
    </row>
    <row r="182" spans="1:29" collapsed="1" x14ac:dyDescent="0.3">
      <c r="A182" s="12" t="s">
        <v>2</v>
      </c>
      <c r="B182" s="170" t="s">
        <v>277</v>
      </c>
      <c r="C182" s="171"/>
      <c r="D182" s="171"/>
      <c r="E182" s="171"/>
      <c r="F182" s="25">
        <v>-41155.269999999997</v>
      </c>
      <c r="G182" s="2">
        <v>-12</v>
      </c>
      <c r="H182" s="2">
        <v>0</v>
      </c>
      <c r="I182" s="2">
        <v>0</v>
      </c>
      <c r="J182" s="2">
        <v>0</v>
      </c>
      <c r="K182" s="1">
        <f t="shared" si="81"/>
        <v>0</v>
      </c>
      <c r="L182" s="1">
        <f t="shared" si="81"/>
        <v>0</v>
      </c>
      <c r="M182" s="1">
        <f t="shared" si="81"/>
        <v>0</v>
      </c>
      <c r="N182" s="3">
        <f t="shared" si="81"/>
        <v>0</v>
      </c>
      <c r="P182" s="1">
        <f t="shared" ref="P182:R186" si="84">H182-G182</f>
        <v>12</v>
      </c>
      <c r="Q182" s="1">
        <f t="shared" si="84"/>
        <v>0</v>
      </c>
      <c r="R182" s="1">
        <f t="shared" si="84"/>
        <v>0</v>
      </c>
      <c r="S182" s="1">
        <f t="shared" si="80"/>
        <v>0</v>
      </c>
      <c r="T182" s="1">
        <f t="shared" si="80"/>
        <v>0</v>
      </c>
      <c r="U182" s="1">
        <f t="shared" si="80"/>
        <v>0</v>
      </c>
      <c r="V182" s="1">
        <f t="shared" si="80"/>
        <v>0</v>
      </c>
      <c r="W182" s="28">
        <f t="shared" si="59"/>
        <v>-1</v>
      </c>
      <c r="X182" s="28" t="e">
        <f t="shared" si="66"/>
        <v>#DIV/0!</v>
      </c>
      <c r="Y182" s="28" t="e">
        <f t="shared" si="67"/>
        <v>#DIV/0!</v>
      </c>
      <c r="Z182" s="28" t="e">
        <f t="shared" si="68"/>
        <v>#DIV/0!</v>
      </c>
      <c r="AA182" s="28" t="e">
        <f t="shared" si="69"/>
        <v>#DIV/0!</v>
      </c>
      <c r="AB182" s="28" t="e">
        <f t="shared" si="70"/>
        <v>#DIV/0!</v>
      </c>
      <c r="AC182" s="28" t="e">
        <f t="shared" si="70"/>
        <v>#DIV/0!</v>
      </c>
    </row>
    <row r="183" spans="1:29" ht="14.4" hidden="1" customHeight="1" outlineLevel="1" collapsed="1" x14ac:dyDescent="0.3">
      <c r="A183" s="6" t="s">
        <v>2</v>
      </c>
      <c r="B183" s="6" t="s">
        <v>2</v>
      </c>
      <c r="C183" s="6" t="s">
        <v>2</v>
      </c>
      <c r="D183" s="12" t="s">
        <v>278</v>
      </c>
      <c r="E183" s="12" t="s">
        <v>279</v>
      </c>
      <c r="F183" s="25">
        <v>-77.650000000000006</v>
      </c>
      <c r="G183" s="2">
        <v>0</v>
      </c>
      <c r="H183" s="2">
        <v>0</v>
      </c>
      <c r="I183" s="2">
        <v>0</v>
      </c>
      <c r="J183" s="2">
        <v>0</v>
      </c>
      <c r="K183" s="1">
        <f t="shared" si="81"/>
        <v>0</v>
      </c>
      <c r="L183" s="1">
        <f t="shared" si="81"/>
        <v>0</v>
      </c>
      <c r="M183" s="1">
        <f t="shared" si="81"/>
        <v>0</v>
      </c>
      <c r="N183" s="3">
        <f t="shared" si="81"/>
        <v>0</v>
      </c>
      <c r="P183" s="1">
        <f t="shared" si="84"/>
        <v>0</v>
      </c>
      <c r="Q183" s="1">
        <f t="shared" si="84"/>
        <v>0</v>
      </c>
      <c r="R183" s="1">
        <f t="shared" si="84"/>
        <v>0</v>
      </c>
      <c r="S183" s="1">
        <f t="shared" si="80"/>
        <v>0</v>
      </c>
      <c r="T183" s="1">
        <f t="shared" si="80"/>
        <v>0</v>
      </c>
      <c r="U183" s="1">
        <f t="shared" si="80"/>
        <v>0</v>
      </c>
      <c r="V183" s="1">
        <f t="shared" si="80"/>
        <v>0</v>
      </c>
      <c r="W183" s="28" t="e">
        <f t="shared" si="59"/>
        <v>#DIV/0!</v>
      </c>
      <c r="X183" s="28" t="e">
        <f t="shared" si="66"/>
        <v>#DIV/0!</v>
      </c>
      <c r="Y183" s="28" t="e">
        <f t="shared" si="67"/>
        <v>#DIV/0!</v>
      </c>
      <c r="Z183" s="28" t="e">
        <f t="shared" si="68"/>
        <v>#DIV/0!</v>
      </c>
      <c r="AA183" s="28" t="e">
        <f t="shared" si="69"/>
        <v>#DIV/0!</v>
      </c>
      <c r="AB183" s="28" t="e">
        <f t="shared" si="70"/>
        <v>#DIV/0!</v>
      </c>
      <c r="AC183" s="28" t="e">
        <f t="shared" si="70"/>
        <v>#DIV/0!</v>
      </c>
    </row>
    <row r="184" spans="1:29" ht="14.4" hidden="1" customHeight="1" outlineLevel="1" collapsed="1" x14ac:dyDescent="0.3">
      <c r="A184" s="6" t="s">
        <v>2</v>
      </c>
      <c r="B184" s="6" t="s">
        <v>2</v>
      </c>
      <c r="C184" s="6" t="s">
        <v>2</v>
      </c>
      <c r="D184" s="12" t="s">
        <v>280</v>
      </c>
      <c r="E184" s="12" t="s">
        <v>281</v>
      </c>
      <c r="F184" s="25">
        <v>-379.21</v>
      </c>
      <c r="G184" s="2">
        <v>-12</v>
      </c>
      <c r="H184" s="2">
        <v>0</v>
      </c>
      <c r="I184" s="2">
        <v>0</v>
      </c>
      <c r="J184" s="2">
        <v>0</v>
      </c>
      <c r="K184" s="1">
        <f t="shared" si="81"/>
        <v>0</v>
      </c>
      <c r="L184" s="1">
        <f t="shared" si="81"/>
        <v>0</v>
      </c>
      <c r="M184" s="1">
        <f t="shared" si="81"/>
        <v>0</v>
      </c>
      <c r="N184" s="3">
        <f t="shared" si="81"/>
        <v>0</v>
      </c>
      <c r="P184" s="1">
        <f t="shared" si="84"/>
        <v>12</v>
      </c>
      <c r="Q184" s="1">
        <f t="shared" si="84"/>
        <v>0</v>
      </c>
      <c r="R184" s="1">
        <f t="shared" si="84"/>
        <v>0</v>
      </c>
      <c r="S184" s="1">
        <f t="shared" si="80"/>
        <v>0</v>
      </c>
      <c r="T184" s="1">
        <f t="shared" si="80"/>
        <v>0</v>
      </c>
      <c r="U184" s="1">
        <f t="shared" si="80"/>
        <v>0</v>
      </c>
      <c r="V184" s="1">
        <f t="shared" si="80"/>
        <v>0</v>
      </c>
      <c r="W184" s="28">
        <f t="shared" si="59"/>
        <v>-1</v>
      </c>
      <c r="X184" s="28" t="e">
        <f t="shared" si="66"/>
        <v>#DIV/0!</v>
      </c>
      <c r="Y184" s="28" t="e">
        <f t="shared" si="67"/>
        <v>#DIV/0!</v>
      </c>
      <c r="Z184" s="28" t="e">
        <f t="shared" si="68"/>
        <v>#DIV/0!</v>
      </c>
      <c r="AA184" s="28" t="e">
        <f t="shared" si="69"/>
        <v>#DIV/0!</v>
      </c>
      <c r="AB184" s="28" t="e">
        <f t="shared" si="70"/>
        <v>#DIV/0!</v>
      </c>
      <c r="AC184" s="28" t="e">
        <f t="shared" si="70"/>
        <v>#DIV/0!</v>
      </c>
    </row>
    <row r="185" spans="1:29" ht="14.4" hidden="1" customHeight="1" outlineLevel="1" collapsed="1" x14ac:dyDescent="0.3">
      <c r="A185" s="6" t="s">
        <v>2</v>
      </c>
      <c r="B185" s="6" t="s">
        <v>2</v>
      </c>
      <c r="C185" s="6" t="s">
        <v>2</v>
      </c>
      <c r="D185" s="12" t="s">
        <v>282</v>
      </c>
      <c r="E185" s="12" t="s">
        <v>283</v>
      </c>
      <c r="F185" s="25">
        <v>-20000</v>
      </c>
      <c r="G185" s="2">
        <v>0</v>
      </c>
      <c r="H185" s="2">
        <v>0</v>
      </c>
      <c r="I185" s="2">
        <v>0</v>
      </c>
      <c r="J185" s="2">
        <v>0</v>
      </c>
      <c r="K185" s="1">
        <f t="shared" si="81"/>
        <v>0</v>
      </c>
      <c r="L185" s="1">
        <f t="shared" si="81"/>
        <v>0</v>
      </c>
      <c r="M185" s="1">
        <f t="shared" si="81"/>
        <v>0</v>
      </c>
      <c r="N185" s="3">
        <f t="shared" si="81"/>
        <v>0</v>
      </c>
      <c r="P185" s="1">
        <f t="shared" si="84"/>
        <v>0</v>
      </c>
      <c r="Q185" s="1">
        <f t="shared" si="84"/>
        <v>0</v>
      </c>
      <c r="R185" s="1">
        <f t="shared" si="84"/>
        <v>0</v>
      </c>
      <c r="S185" s="1">
        <f t="shared" si="80"/>
        <v>0</v>
      </c>
      <c r="T185" s="1">
        <f t="shared" si="80"/>
        <v>0</v>
      </c>
      <c r="U185" s="1">
        <f t="shared" si="80"/>
        <v>0</v>
      </c>
      <c r="V185" s="1">
        <f t="shared" si="80"/>
        <v>0</v>
      </c>
      <c r="W185" s="28"/>
      <c r="X185" s="28"/>
      <c r="Y185" s="28"/>
      <c r="Z185" s="28"/>
      <c r="AA185" s="28"/>
      <c r="AB185" s="28"/>
      <c r="AC185" s="28"/>
    </row>
    <row r="186" spans="1:29" ht="14.4" hidden="1" customHeight="1" outlineLevel="1" collapsed="1" x14ac:dyDescent="0.3">
      <c r="A186" s="6" t="s">
        <v>2</v>
      </c>
      <c r="B186" s="6" t="s">
        <v>2</v>
      </c>
      <c r="C186" s="6" t="s">
        <v>2</v>
      </c>
      <c r="D186" s="12" t="s">
        <v>284</v>
      </c>
      <c r="E186" s="12" t="s">
        <v>285</v>
      </c>
      <c r="F186" s="25">
        <v>-20698.41</v>
      </c>
      <c r="G186" s="2">
        <v>0</v>
      </c>
      <c r="H186" s="2">
        <v>0</v>
      </c>
      <c r="I186" s="2">
        <v>0</v>
      </c>
      <c r="J186" s="2">
        <v>0</v>
      </c>
      <c r="K186" s="1">
        <f t="shared" si="81"/>
        <v>0</v>
      </c>
      <c r="L186" s="1">
        <f t="shared" si="81"/>
        <v>0</v>
      </c>
      <c r="M186" s="1">
        <f t="shared" si="81"/>
        <v>0</v>
      </c>
      <c r="N186" s="3">
        <f t="shared" si="81"/>
        <v>0</v>
      </c>
      <c r="P186" s="1">
        <f t="shared" si="84"/>
        <v>0</v>
      </c>
      <c r="Q186" s="1">
        <f t="shared" si="84"/>
        <v>0</v>
      </c>
      <c r="R186" s="1">
        <f t="shared" si="84"/>
        <v>0</v>
      </c>
      <c r="S186" s="1">
        <f t="shared" ref="S186:V201" si="85">K186-J186</f>
        <v>0</v>
      </c>
      <c r="T186" s="1">
        <f t="shared" si="85"/>
        <v>0</v>
      </c>
      <c r="U186" s="1">
        <f t="shared" si="85"/>
        <v>0</v>
      </c>
      <c r="V186" s="1">
        <f t="shared" si="85"/>
        <v>0</v>
      </c>
      <c r="W186" s="28"/>
      <c r="X186" s="28"/>
      <c r="Y186" s="28"/>
      <c r="Z186" s="28"/>
      <c r="AA186" s="28"/>
      <c r="AB186" s="28"/>
      <c r="AC186" s="28"/>
    </row>
    <row r="187" spans="1:29" ht="14.4" hidden="1" customHeight="1" outlineLevel="1" collapsed="1" x14ac:dyDescent="0.3">
      <c r="A187" s="6" t="s">
        <v>2</v>
      </c>
      <c r="B187" s="6" t="s">
        <v>2</v>
      </c>
      <c r="C187" s="6" t="s">
        <v>2</v>
      </c>
      <c r="D187" s="6" t="s">
        <v>2</v>
      </c>
      <c r="E187" s="6" t="s">
        <v>2</v>
      </c>
      <c r="F187" s="6" t="s">
        <v>2</v>
      </c>
      <c r="G187" s="6" t="s">
        <v>2</v>
      </c>
      <c r="H187" s="6" t="s">
        <v>2</v>
      </c>
      <c r="I187" s="6" t="s">
        <v>2</v>
      </c>
      <c r="J187" s="6" t="s">
        <v>2</v>
      </c>
      <c r="W187" s="28"/>
      <c r="X187" s="28"/>
      <c r="Y187" s="28"/>
      <c r="Z187" s="28"/>
      <c r="AA187" s="28"/>
      <c r="AB187" s="28"/>
      <c r="AC187" s="28"/>
    </row>
    <row r="188" spans="1:29" collapsed="1" x14ac:dyDescent="0.3">
      <c r="A188" s="13" t="s">
        <v>2</v>
      </c>
      <c r="B188" s="13" t="s">
        <v>2</v>
      </c>
      <c r="C188" s="13" t="s">
        <v>2</v>
      </c>
      <c r="D188" s="13" t="s">
        <v>2</v>
      </c>
      <c r="E188" s="13" t="s">
        <v>2</v>
      </c>
      <c r="F188" s="25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W188" s="28"/>
      <c r="X188" s="28"/>
      <c r="Y188" s="28"/>
      <c r="Z188" s="28"/>
      <c r="AA188" s="28"/>
      <c r="AB188" s="28"/>
      <c r="AC188" s="28"/>
    </row>
    <row r="189" spans="1:29" x14ac:dyDescent="0.3">
      <c r="A189" s="172" t="s">
        <v>261</v>
      </c>
      <c r="B189" s="171"/>
      <c r="C189" s="171"/>
      <c r="D189" s="171"/>
      <c r="E189" s="171"/>
      <c r="F189" s="25">
        <v>232816.24</v>
      </c>
      <c r="G189" s="2">
        <v>268988</v>
      </c>
      <c r="H189" s="2">
        <v>256000</v>
      </c>
      <c r="I189" s="2">
        <v>254590</v>
      </c>
      <c r="J189" s="2">
        <v>253159</v>
      </c>
      <c r="K189" s="1">
        <f>J188:J189</f>
        <v>253159</v>
      </c>
      <c r="L189" s="1">
        <f t="shared" ref="L189:N189" si="86">K188:K189</f>
        <v>253159</v>
      </c>
      <c r="M189" s="1">
        <f t="shared" si="86"/>
        <v>253159</v>
      </c>
      <c r="N189" s="3">
        <f t="shared" si="86"/>
        <v>253159</v>
      </c>
      <c r="P189" s="1">
        <f>H189-G189</f>
        <v>-12988</v>
      </c>
      <c r="Q189" s="1">
        <f>I189-H189</f>
        <v>-1410</v>
      </c>
      <c r="R189" s="1">
        <f>J189-I189</f>
        <v>-1431</v>
      </c>
      <c r="S189" s="1">
        <f t="shared" si="85"/>
        <v>0</v>
      </c>
      <c r="T189" s="1">
        <f t="shared" si="85"/>
        <v>0</v>
      </c>
      <c r="U189" s="1">
        <f t="shared" si="85"/>
        <v>0</v>
      </c>
      <c r="V189" s="1">
        <f t="shared" si="85"/>
        <v>0</v>
      </c>
      <c r="W189" s="28">
        <f t="shared" si="59"/>
        <v>-4.8284681844543251E-2</v>
      </c>
      <c r="X189" s="28">
        <f t="shared" si="66"/>
        <v>-5.5078124999999997E-3</v>
      </c>
      <c r="Y189" s="28">
        <f t="shared" si="67"/>
        <v>-5.6208020739227779E-3</v>
      </c>
      <c r="Z189" s="28">
        <f t="shared" si="68"/>
        <v>0</v>
      </c>
      <c r="AA189" s="28">
        <f t="shared" si="69"/>
        <v>0</v>
      </c>
      <c r="AB189" s="28">
        <f t="shared" si="70"/>
        <v>0</v>
      </c>
      <c r="AC189" s="28">
        <f t="shared" si="70"/>
        <v>0</v>
      </c>
    </row>
    <row r="190" spans="1:29" x14ac:dyDescent="0.3">
      <c r="A190" s="14" t="s">
        <v>2</v>
      </c>
      <c r="B190" s="14" t="s">
        <v>2</v>
      </c>
      <c r="C190" s="14" t="s">
        <v>2</v>
      </c>
      <c r="D190" s="14" t="s">
        <v>2</v>
      </c>
      <c r="E190" s="14" t="s">
        <v>2</v>
      </c>
      <c r="F190" s="19" t="s">
        <v>2</v>
      </c>
      <c r="G190" s="9" t="s">
        <v>2</v>
      </c>
      <c r="H190" s="9" t="s">
        <v>2</v>
      </c>
      <c r="I190" s="9" t="s">
        <v>2</v>
      </c>
      <c r="J190" s="9" t="s">
        <v>2</v>
      </c>
      <c r="W190" s="28" t="e">
        <f t="shared" si="59"/>
        <v>#VALUE!</v>
      </c>
      <c r="X190" s="28" t="e">
        <f t="shared" si="66"/>
        <v>#VALUE!</v>
      </c>
      <c r="Y190" s="28" t="e">
        <f t="shared" si="67"/>
        <v>#VALUE!</v>
      </c>
      <c r="Z190" s="28" t="e">
        <f t="shared" si="68"/>
        <v>#VALUE!</v>
      </c>
      <c r="AA190" s="28" t="e">
        <f t="shared" si="69"/>
        <v>#DIV/0!</v>
      </c>
      <c r="AB190" s="28" t="e">
        <f t="shared" si="70"/>
        <v>#DIV/0!</v>
      </c>
      <c r="AC190" s="28" t="e">
        <f t="shared" si="70"/>
        <v>#DIV/0!</v>
      </c>
    </row>
    <row r="191" spans="1:29" s="112" customFormat="1" x14ac:dyDescent="0.3">
      <c r="A191" s="168" t="s">
        <v>286</v>
      </c>
      <c r="B191" s="169"/>
      <c r="C191" s="169"/>
      <c r="D191" s="169"/>
      <c r="E191" s="169"/>
      <c r="F191" s="111">
        <f>+F189+F161+F154+F152</f>
        <v>7168601.4100000039</v>
      </c>
      <c r="G191" s="111">
        <f t="shared" ref="G191:N191" si="87">+G189+G161+G154+G152</f>
        <v>5438081.0900000036</v>
      </c>
      <c r="H191" s="111">
        <f t="shared" si="87"/>
        <v>3951304</v>
      </c>
      <c r="I191" s="111">
        <f t="shared" si="87"/>
        <v>-16884995</v>
      </c>
      <c r="J191" s="111">
        <f t="shared" si="87"/>
        <v>-17630972</v>
      </c>
      <c r="K191" s="111">
        <f t="shared" si="87"/>
        <v>-18359906.975005984</v>
      </c>
      <c r="L191" s="111">
        <f t="shared" si="87"/>
        <v>-19441419.211551137</v>
      </c>
      <c r="M191" s="111">
        <f t="shared" si="87"/>
        <v>-20011088.901646391</v>
      </c>
      <c r="N191" s="111">
        <f t="shared" si="87"/>
        <v>-20465140.388844758</v>
      </c>
      <c r="O191" s="132">
        <f>SUM(I191:N191)</f>
        <v>-112793522.47704826</v>
      </c>
      <c r="P191" s="112">
        <f>H191-G191</f>
        <v>-1486777.0900000036</v>
      </c>
      <c r="Q191" s="112">
        <f>I191-H191</f>
        <v>-20836299</v>
      </c>
      <c r="R191" s="112">
        <f>J191-I191</f>
        <v>-745977</v>
      </c>
      <c r="S191" s="112">
        <f t="shared" si="85"/>
        <v>-728934.97500598431</v>
      </c>
      <c r="T191" s="112">
        <f t="shared" si="85"/>
        <v>-1081512.236545153</v>
      </c>
      <c r="U191" s="112">
        <f t="shared" si="85"/>
        <v>-569669.69009525329</v>
      </c>
      <c r="V191" s="112">
        <f t="shared" si="85"/>
        <v>-454051.48719836771</v>
      </c>
      <c r="W191" s="80">
        <f t="shared" si="59"/>
        <v>-0.27340105184051283</v>
      </c>
      <c r="X191" s="80">
        <f t="shared" si="66"/>
        <v>-5.2732715579464395</v>
      </c>
      <c r="Y191" s="80">
        <f t="shared" si="67"/>
        <v>4.4179876867005294E-2</v>
      </c>
      <c r="Z191" s="80">
        <f t="shared" si="68"/>
        <v>4.1344003893034616E-2</v>
      </c>
      <c r="AA191" s="80">
        <f t="shared" si="69"/>
        <v>5.8906193697901371E-2</v>
      </c>
      <c r="AB191" s="80">
        <f t="shared" si="70"/>
        <v>2.9301857230504217E-2</v>
      </c>
      <c r="AC191" s="80">
        <f t="shared" si="70"/>
        <v>2.2689994004324827E-2</v>
      </c>
    </row>
    <row r="192" spans="1:29" x14ac:dyDescent="0.3">
      <c r="A192" s="14" t="s">
        <v>2</v>
      </c>
      <c r="B192" s="14" t="s">
        <v>2</v>
      </c>
      <c r="C192" s="14" t="s">
        <v>2</v>
      </c>
      <c r="D192" s="14" t="s">
        <v>2</v>
      </c>
      <c r="E192" s="14" t="s">
        <v>2</v>
      </c>
      <c r="F192" s="19"/>
      <c r="G192" s="9"/>
      <c r="H192" s="9"/>
      <c r="I192" s="9"/>
      <c r="J192" s="9"/>
      <c r="O192" s="132"/>
      <c r="W192" s="28"/>
      <c r="X192" s="28"/>
      <c r="Y192" s="28"/>
      <c r="Z192" s="28"/>
      <c r="AA192" s="28"/>
      <c r="AB192" s="28"/>
      <c r="AC192" s="28"/>
    </row>
    <row r="193" spans="1:29" x14ac:dyDescent="0.3">
      <c r="A193" s="172" t="s">
        <v>287</v>
      </c>
      <c r="B193" s="171"/>
      <c r="C193" s="171"/>
      <c r="D193" s="171"/>
      <c r="E193" s="171"/>
      <c r="F193" s="6" t="s">
        <v>2</v>
      </c>
      <c r="G193" s="6" t="s">
        <v>2</v>
      </c>
      <c r="H193" s="6" t="s">
        <v>2</v>
      </c>
      <c r="I193" s="6" t="s">
        <v>2</v>
      </c>
      <c r="J193" s="6" t="s">
        <v>2</v>
      </c>
      <c r="O193" s="132"/>
      <c r="W193" s="28"/>
      <c r="X193" s="28"/>
      <c r="Y193" s="28"/>
      <c r="Z193" s="28"/>
      <c r="AA193" s="28"/>
      <c r="AB193" s="28"/>
      <c r="AC193" s="28"/>
    </row>
    <row r="194" spans="1:29" x14ac:dyDescent="0.3">
      <c r="A194" s="12" t="s">
        <v>2</v>
      </c>
      <c r="B194" s="170" t="s">
        <v>288</v>
      </c>
      <c r="C194" s="171"/>
      <c r="D194" s="171"/>
      <c r="E194" s="171"/>
      <c r="F194" s="25">
        <v>-3246395.98</v>
      </c>
      <c r="G194" s="2">
        <v>-3988263</v>
      </c>
      <c r="H194" s="2">
        <v>-4161869</v>
      </c>
      <c r="I194" s="2">
        <v>-4161869</v>
      </c>
      <c r="J194" s="2">
        <v>-4161869</v>
      </c>
      <c r="K194" s="1">
        <f>J194</f>
        <v>-4161869</v>
      </c>
      <c r="L194" s="1">
        <f t="shared" ref="L194:N194" si="88">K194</f>
        <v>-4161869</v>
      </c>
      <c r="M194" s="1">
        <f t="shared" si="88"/>
        <v>-4161869</v>
      </c>
      <c r="N194" s="3">
        <f t="shared" si="88"/>
        <v>-4161869</v>
      </c>
      <c r="O194" s="132">
        <f>SUM(I194:N194)</f>
        <v>-24971214</v>
      </c>
      <c r="P194" s="1">
        <f t="shared" ref="P194:R198" si="89">H194-G194</f>
        <v>-173606</v>
      </c>
      <c r="Q194" s="1">
        <f t="shared" si="89"/>
        <v>0</v>
      </c>
      <c r="R194" s="1">
        <f t="shared" si="89"/>
        <v>0</v>
      </c>
      <c r="S194" s="1">
        <f t="shared" si="85"/>
        <v>0</v>
      </c>
      <c r="T194" s="1">
        <f t="shared" si="85"/>
        <v>0</v>
      </c>
      <c r="U194" s="1">
        <f t="shared" si="85"/>
        <v>0</v>
      </c>
      <c r="V194" s="1">
        <f t="shared" si="85"/>
        <v>0</v>
      </c>
      <c r="W194" s="28">
        <f t="shared" si="59"/>
        <v>4.3529225630305722E-2</v>
      </c>
      <c r="X194" s="28">
        <f t="shared" si="66"/>
        <v>0</v>
      </c>
      <c r="Y194" s="28">
        <f t="shared" si="67"/>
        <v>0</v>
      </c>
      <c r="Z194" s="28">
        <f t="shared" si="68"/>
        <v>0</v>
      </c>
      <c r="AA194" s="28">
        <f t="shared" si="69"/>
        <v>0</v>
      </c>
      <c r="AB194" s="28">
        <f t="shared" si="70"/>
        <v>0</v>
      </c>
      <c r="AC194" s="28">
        <f t="shared" si="70"/>
        <v>0</v>
      </c>
    </row>
    <row r="195" spans="1:29" ht="14.4" hidden="1" customHeight="1" outlineLevel="1" collapsed="1" x14ac:dyDescent="0.35">
      <c r="A195" s="6" t="s">
        <v>2</v>
      </c>
      <c r="B195" s="6" t="s">
        <v>2</v>
      </c>
      <c r="C195" s="6" t="s">
        <v>2</v>
      </c>
      <c r="D195" s="12" t="s">
        <v>289</v>
      </c>
      <c r="E195" s="12" t="s">
        <v>290</v>
      </c>
      <c r="F195" s="25">
        <v>-108387.9</v>
      </c>
      <c r="G195" s="2">
        <v>-76846</v>
      </c>
      <c r="H195" s="2">
        <v>-76846</v>
      </c>
      <c r="I195" s="2">
        <v>-76846</v>
      </c>
      <c r="J195" s="2">
        <v>-76846</v>
      </c>
      <c r="O195" s="133">
        <f>+O191/O194*-1</f>
        <v>-4.5169418866478921</v>
      </c>
      <c r="P195" s="1">
        <f t="shared" si="89"/>
        <v>0</v>
      </c>
      <c r="Q195" s="1">
        <f t="shared" si="89"/>
        <v>0</v>
      </c>
      <c r="R195" s="1">
        <f t="shared" si="89"/>
        <v>0</v>
      </c>
      <c r="S195" s="1">
        <f t="shared" si="85"/>
        <v>76846</v>
      </c>
      <c r="T195" s="1">
        <f t="shared" si="85"/>
        <v>0</v>
      </c>
      <c r="U195" s="1">
        <f t="shared" si="85"/>
        <v>0</v>
      </c>
      <c r="V195" s="1">
        <f t="shared" si="85"/>
        <v>0</v>
      </c>
      <c r="W195" s="28">
        <f t="shared" si="59"/>
        <v>0</v>
      </c>
      <c r="X195" s="28">
        <f t="shared" si="66"/>
        <v>0</v>
      </c>
      <c r="Y195" s="28">
        <f t="shared" si="67"/>
        <v>0</v>
      </c>
      <c r="Z195" s="28">
        <f t="shared" si="68"/>
        <v>-1</v>
      </c>
      <c r="AA195" s="28" t="e">
        <f t="shared" si="69"/>
        <v>#DIV/0!</v>
      </c>
      <c r="AB195" s="28" t="e">
        <f t="shared" si="70"/>
        <v>#DIV/0!</v>
      </c>
      <c r="AC195" s="28" t="e">
        <f t="shared" si="70"/>
        <v>#DIV/0!</v>
      </c>
    </row>
    <row r="196" spans="1:29" ht="14.4" hidden="1" customHeight="1" outlineLevel="1" collapsed="1" x14ac:dyDescent="0.3">
      <c r="A196" s="6" t="s">
        <v>2</v>
      </c>
      <c r="B196" s="6" t="s">
        <v>2</v>
      </c>
      <c r="C196" s="6" t="s">
        <v>2</v>
      </c>
      <c r="D196" s="12" t="s">
        <v>291</v>
      </c>
      <c r="E196" s="12" t="s">
        <v>292</v>
      </c>
      <c r="F196" s="25">
        <v>-1911227.34</v>
      </c>
      <c r="G196" s="2">
        <v>-2486615</v>
      </c>
      <c r="H196" s="2">
        <v>-2707080</v>
      </c>
      <c r="I196" s="2">
        <v>-2707080</v>
      </c>
      <c r="J196" s="2">
        <v>-2707080</v>
      </c>
      <c r="P196" s="1">
        <f t="shared" si="89"/>
        <v>-220465</v>
      </c>
      <c r="Q196" s="1">
        <f t="shared" si="89"/>
        <v>0</v>
      </c>
      <c r="R196" s="1">
        <f t="shared" si="89"/>
        <v>0</v>
      </c>
      <c r="S196" s="1">
        <f t="shared" si="85"/>
        <v>2707080</v>
      </c>
      <c r="T196" s="1">
        <f t="shared" si="85"/>
        <v>0</v>
      </c>
      <c r="U196" s="1">
        <f t="shared" si="85"/>
        <v>0</v>
      </c>
      <c r="V196" s="1">
        <f t="shared" si="85"/>
        <v>0</v>
      </c>
      <c r="W196" s="28">
        <f t="shared" si="59"/>
        <v>8.8660689330676445E-2</v>
      </c>
      <c r="X196" s="28">
        <f t="shared" si="66"/>
        <v>0</v>
      </c>
      <c r="Y196" s="28">
        <f t="shared" si="67"/>
        <v>0</v>
      </c>
      <c r="Z196" s="28">
        <f t="shared" si="68"/>
        <v>-1</v>
      </c>
      <c r="AA196" s="28" t="e">
        <f t="shared" si="69"/>
        <v>#DIV/0!</v>
      </c>
      <c r="AB196" s="28" t="e">
        <f t="shared" si="70"/>
        <v>#DIV/0!</v>
      </c>
      <c r="AC196" s="28" t="e">
        <f t="shared" si="70"/>
        <v>#DIV/0!</v>
      </c>
    </row>
    <row r="197" spans="1:29" ht="14.4" hidden="1" customHeight="1" outlineLevel="1" collapsed="1" x14ac:dyDescent="0.3">
      <c r="A197" s="6" t="s">
        <v>2</v>
      </c>
      <c r="B197" s="6" t="s">
        <v>2</v>
      </c>
      <c r="C197" s="6" t="s">
        <v>2</v>
      </c>
      <c r="D197" s="12" t="s">
        <v>293</v>
      </c>
      <c r="E197" s="12" t="s">
        <v>294</v>
      </c>
      <c r="F197" s="25">
        <v>-1179214.71</v>
      </c>
      <c r="G197" s="2">
        <v>-1385682</v>
      </c>
      <c r="H197" s="2">
        <v>-1327394</v>
      </c>
      <c r="I197" s="2">
        <v>-1327394</v>
      </c>
      <c r="J197" s="2">
        <v>-1327394</v>
      </c>
      <c r="P197" s="1">
        <f t="shared" si="89"/>
        <v>58288</v>
      </c>
      <c r="Q197" s="1">
        <f t="shared" si="89"/>
        <v>0</v>
      </c>
      <c r="R197" s="1">
        <f t="shared" si="89"/>
        <v>0</v>
      </c>
      <c r="S197" s="1">
        <f t="shared" si="85"/>
        <v>1327394</v>
      </c>
      <c r="T197" s="1">
        <f t="shared" si="85"/>
        <v>0</v>
      </c>
      <c r="U197" s="1">
        <f t="shared" si="85"/>
        <v>0</v>
      </c>
      <c r="V197" s="1">
        <f t="shared" si="85"/>
        <v>0</v>
      </c>
      <c r="W197" s="28">
        <f t="shared" si="59"/>
        <v>-4.2064485213779208E-2</v>
      </c>
      <c r="X197" s="28">
        <f t="shared" si="66"/>
        <v>0</v>
      </c>
      <c r="Y197" s="28">
        <f t="shared" si="67"/>
        <v>0</v>
      </c>
      <c r="Z197" s="28">
        <f t="shared" si="68"/>
        <v>-1</v>
      </c>
      <c r="AA197" s="28" t="e">
        <f t="shared" si="69"/>
        <v>#DIV/0!</v>
      </c>
      <c r="AB197" s="28" t="e">
        <f t="shared" si="70"/>
        <v>#DIV/0!</v>
      </c>
      <c r="AC197" s="28" t="e">
        <f t="shared" si="70"/>
        <v>#DIV/0!</v>
      </c>
    </row>
    <row r="198" spans="1:29" ht="14.4" hidden="1" customHeight="1" outlineLevel="1" collapsed="1" x14ac:dyDescent="0.3">
      <c r="A198" s="6" t="s">
        <v>2</v>
      </c>
      <c r="B198" s="6" t="s">
        <v>2</v>
      </c>
      <c r="C198" s="6" t="s">
        <v>2</v>
      </c>
      <c r="D198" s="12" t="s">
        <v>295</v>
      </c>
      <c r="E198" s="12" t="s">
        <v>296</v>
      </c>
      <c r="F198" s="25">
        <v>-47566.03</v>
      </c>
      <c r="G198" s="2">
        <v>-39120</v>
      </c>
      <c r="H198" s="2">
        <v>-50549</v>
      </c>
      <c r="I198" s="2">
        <v>-50549</v>
      </c>
      <c r="J198" s="2">
        <v>-50549</v>
      </c>
      <c r="P198" s="1">
        <f t="shared" si="89"/>
        <v>-11429</v>
      </c>
      <c r="Q198" s="1">
        <f t="shared" si="89"/>
        <v>0</v>
      </c>
      <c r="R198" s="1">
        <f t="shared" si="89"/>
        <v>0</v>
      </c>
      <c r="S198" s="1">
        <f t="shared" si="85"/>
        <v>50549</v>
      </c>
      <c r="T198" s="1">
        <f t="shared" si="85"/>
        <v>0</v>
      </c>
      <c r="U198" s="1">
        <f t="shared" si="85"/>
        <v>0</v>
      </c>
      <c r="V198" s="1">
        <f t="shared" si="85"/>
        <v>0</v>
      </c>
      <c r="W198" s="28">
        <f t="shared" si="59"/>
        <v>0.29215235173824133</v>
      </c>
      <c r="X198" s="28">
        <f t="shared" si="66"/>
        <v>0</v>
      </c>
      <c r="Y198" s="28">
        <f t="shared" si="67"/>
        <v>0</v>
      </c>
      <c r="Z198" s="28">
        <f t="shared" si="68"/>
        <v>-1</v>
      </c>
      <c r="AA198" s="28" t="e">
        <f t="shared" si="69"/>
        <v>#DIV/0!</v>
      </c>
      <c r="AB198" s="28" t="e">
        <f t="shared" si="70"/>
        <v>#DIV/0!</v>
      </c>
      <c r="AC198" s="28" t="e">
        <f t="shared" si="70"/>
        <v>#DIV/0!</v>
      </c>
    </row>
    <row r="199" spans="1:29" ht="14.4" hidden="1" customHeight="1" outlineLevel="1" collapsed="1" x14ac:dyDescent="0.3">
      <c r="A199" s="6" t="s">
        <v>2</v>
      </c>
      <c r="B199" s="6" t="s">
        <v>2</v>
      </c>
      <c r="C199" s="6" t="s">
        <v>2</v>
      </c>
      <c r="D199" s="6" t="s">
        <v>2</v>
      </c>
      <c r="E199" s="6" t="s">
        <v>2</v>
      </c>
      <c r="F199" s="6" t="s">
        <v>2</v>
      </c>
      <c r="G199" s="6" t="s">
        <v>2</v>
      </c>
      <c r="H199" s="6" t="s">
        <v>2</v>
      </c>
      <c r="I199" s="6" t="s">
        <v>2</v>
      </c>
      <c r="J199" s="6" t="s">
        <v>2</v>
      </c>
      <c r="W199" s="28"/>
      <c r="X199" s="28"/>
      <c r="Y199" s="28"/>
      <c r="Z199" s="28"/>
      <c r="AA199" s="28"/>
      <c r="AB199" s="28"/>
      <c r="AC199" s="28"/>
    </row>
    <row r="200" spans="1:29" collapsed="1" x14ac:dyDescent="0.3">
      <c r="A200" s="12" t="s">
        <v>2</v>
      </c>
      <c r="B200" s="170" t="s">
        <v>297</v>
      </c>
      <c r="C200" s="171"/>
      <c r="D200" s="171"/>
      <c r="E200" s="171"/>
      <c r="F200" s="25">
        <v>-388804.44</v>
      </c>
      <c r="G200" s="2">
        <v>0</v>
      </c>
      <c r="H200" s="2">
        <v>0</v>
      </c>
      <c r="I200" s="2">
        <v>0</v>
      </c>
      <c r="J200" s="2">
        <v>0</v>
      </c>
      <c r="P200" s="1">
        <f t="shared" ref="P200:R201" si="90">H200-G200</f>
        <v>0</v>
      </c>
      <c r="Q200" s="1">
        <f t="shared" si="90"/>
        <v>0</v>
      </c>
      <c r="R200" s="1">
        <f t="shared" si="90"/>
        <v>0</v>
      </c>
      <c r="S200" s="1">
        <f t="shared" si="85"/>
        <v>0</v>
      </c>
      <c r="T200" s="1">
        <f t="shared" si="85"/>
        <v>0</v>
      </c>
      <c r="U200" s="1">
        <f t="shared" si="85"/>
        <v>0</v>
      </c>
      <c r="V200" s="1">
        <f t="shared" si="85"/>
        <v>0</v>
      </c>
      <c r="W200" s="28"/>
      <c r="X200" s="28"/>
      <c r="Y200" s="28"/>
      <c r="Z200" s="28"/>
      <c r="AA200" s="28"/>
      <c r="AB200" s="28"/>
      <c r="AC200" s="28"/>
    </row>
    <row r="201" spans="1:29" ht="14.4" hidden="1" customHeight="1" outlineLevel="1" collapsed="1" x14ac:dyDescent="0.3">
      <c r="A201" s="6" t="s">
        <v>2</v>
      </c>
      <c r="B201" s="6" t="s">
        <v>2</v>
      </c>
      <c r="C201" s="6" t="s">
        <v>2</v>
      </c>
      <c r="D201" s="12" t="s">
        <v>298</v>
      </c>
      <c r="E201" s="12" t="s">
        <v>299</v>
      </c>
      <c r="F201" s="25">
        <v>-388804.44</v>
      </c>
      <c r="G201" s="2">
        <v>0</v>
      </c>
      <c r="H201" s="2">
        <v>0</v>
      </c>
      <c r="I201" s="2">
        <v>0</v>
      </c>
      <c r="J201" s="2">
        <v>0</v>
      </c>
      <c r="P201" s="1">
        <f t="shared" si="90"/>
        <v>0</v>
      </c>
      <c r="Q201" s="1">
        <f t="shared" si="90"/>
        <v>0</v>
      </c>
      <c r="R201" s="1">
        <f t="shared" si="90"/>
        <v>0</v>
      </c>
      <c r="S201" s="1">
        <f t="shared" si="85"/>
        <v>0</v>
      </c>
      <c r="T201" s="1">
        <f t="shared" si="85"/>
        <v>0</v>
      </c>
      <c r="U201" s="1">
        <f t="shared" si="85"/>
        <v>0</v>
      </c>
      <c r="V201" s="1">
        <f t="shared" si="85"/>
        <v>0</v>
      </c>
      <c r="W201" s="28"/>
      <c r="X201" s="28"/>
      <c r="Y201" s="28"/>
      <c r="Z201" s="28"/>
      <c r="AA201" s="28"/>
      <c r="AB201" s="28"/>
      <c r="AC201" s="28"/>
    </row>
    <row r="202" spans="1:29" ht="14.4" hidden="1" customHeight="1" outlineLevel="1" collapsed="1" x14ac:dyDescent="0.3">
      <c r="A202" s="6" t="s">
        <v>2</v>
      </c>
      <c r="B202" s="6" t="s">
        <v>2</v>
      </c>
      <c r="C202" s="6" t="s">
        <v>2</v>
      </c>
      <c r="D202" s="6" t="s">
        <v>2</v>
      </c>
      <c r="E202" s="6" t="s">
        <v>2</v>
      </c>
      <c r="F202" s="6" t="s">
        <v>2</v>
      </c>
      <c r="G202" s="6" t="s">
        <v>2</v>
      </c>
      <c r="H202" s="6" t="s">
        <v>2</v>
      </c>
      <c r="I202" s="6" t="s">
        <v>2</v>
      </c>
      <c r="J202" s="6" t="s">
        <v>2</v>
      </c>
      <c r="W202" s="28"/>
      <c r="X202" s="28"/>
      <c r="Y202" s="28"/>
      <c r="Z202" s="28"/>
      <c r="AA202" s="28"/>
      <c r="AB202" s="28"/>
      <c r="AC202" s="28"/>
    </row>
    <row r="203" spans="1:29" collapsed="1" x14ac:dyDescent="0.3">
      <c r="A203" s="13" t="s">
        <v>2</v>
      </c>
      <c r="B203" s="13" t="s">
        <v>2</v>
      </c>
      <c r="C203" s="13" t="s">
        <v>2</v>
      </c>
      <c r="D203" s="13" t="s">
        <v>2</v>
      </c>
      <c r="E203" s="13" t="s">
        <v>2</v>
      </c>
      <c r="F203" s="25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W203" s="28"/>
      <c r="X203" s="28"/>
      <c r="Y203" s="28"/>
      <c r="Z203" s="28"/>
      <c r="AA203" s="28"/>
      <c r="AB203" s="28"/>
      <c r="AC203" s="28"/>
    </row>
    <row r="204" spans="1:29" x14ac:dyDescent="0.3">
      <c r="A204" s="172" t="s">
        <v>287</v>
      </c>
      <c r="B204" s="171"/>
      <c r="C204" s="171"/>
      <c r="D204" s="171"/>
      <c r="E204" s="171"/>
      <c r="F204" s="25">
        <v>-3635200.42</v>
      </c>
      <c r="G204" s="2">
        <v>-3988263</v>
      </c>
      <c r="H204" s="2">
        <v>-4161869</v>
      </c>
      <c r="I204" s="2">
        <v>-4161869</v>
      </c>
      <c r="J204" s="2">
        <v>-4161869</v>
      </c>
      <c r="K204" s="1">
        <f>K194</f>
        <v>-4161869</v>
      </c>
      <c r="L204" s="1">
        <f t="shared" ref="L204:M204" si="91">L194</f>
        <v>-4161869</v>
      </c>
      <c r="M204" s="1">
        <f t="shared" si="91"/>
        <v>-4161869</v>
      </c>
      <c r="N204" s="3">
        <f>N194</f>
        <v>-4161869</v>
      </c>
      <c r="P204" s="1">
        <f>H204-G204</f>
        <v>-173606</v>
      </c>
      <c r="Q204" s="1">
        <f>I204-H204</f>
        <v>0</v>
      </c>
      <c r="R204" s="1">
        <f>J204-I204</f>
        <v>0</v>
      </c>
      <c r="S204" s="1">
        <f t="shared" ref="S204:V211" si="92">K204-J204</f>
        <v>0</v>
      </c>
      <c r="T204" s="1">
        <f t="shared" si="92"/>
        <v>0</v>
      </c>
      <c r="U204" s="1">
        <f t="shared" si="92"/>
        <v>0</v>
      </c>
      <c r="V204" s="1">
        <f t="shared" si="92"/>
        <v>0</v>
      </c>
      <c r="W204" s="28">
        <f t="shared" ref="W204:W229" si="93">P204/G204</f>
        <v>4.3529225630305722E-2</v>
      </c>
      <c r="X204" s="28">
        <f t="shared" si="66"/>
        <v>0</v>
      </c>
      <c r="Y204" s="28">
        <f t="shared" si="67"/>
        <v>0</v>
      </c>
      <c r="Z204" s="28">
        <f t="shared" si="68"/>
        <v>0</v>
      </c>
      <c r="AA204" s="28">
        <f t="shared" si="69"/>
        <v>0</v>
      </c>
      <c r="AB204" s="28">
        <f t="shared" si="70"/>
        <v>0</v>
      </c>
      <c r="AC204" s="28">
        <f t="shared" si="70"/>
        <v>0</v>
      </c>
    </row>
    <row r="205" spans="1:29" x14ac:dyDescent="0.3">
      <c r="A205" s="14" t="s">
        <v>2</v>
      </c>
      <c r="B205" s="14" t="s">
        <v>2</v>
      </c>
      <c r="C205" s="14" t="s">
        <v>2</v>
      </c>
      <c r="D205" s="14" t="s">
        <v>2</v>
      </c>
      <c r="E205" s="14" t="s">
        <v>2</v>
      </c>
      <c r="F205" s="19" t="s">
        <v>2</v>
      </c>
      <c r="G205" s="9" t="s">
        <v>2</v>
      </c>
      <c r="H205" s="9" t="s">
        <v>2</v>
      </c>
      <c r="I205" s="9" t="s">
        <v>2</v>
      </c>
      <c r="J205" s="9" t="s">
        <v>2</v>
      </c>
      <c r="W205" s="28"/>
      <c r="X205" s="28"/>
      <c r="Y205" s="28"/>
      <c r="Z205" s="28"/>
      <c r="AA205" s="28"/>
      <c r="AB205" s="28"/>
      <c r="AC205" s="28"/>
    </row>
    <row r="206" spans="1:29" x14ac:dyDescent="0.3">
      <c r="A206" s="172" t="s">
        <v>300</v>
      </c>
      <c r="B206" s="171"/>
      <c r="C206" s="171"/>
      <c r="D206" s="171"/>
      <c r="E206" s="171"/>
      <c r="F206" s="6" t="s">
        <v>2</v>
      </c>
      <c r="G206" s="6" t="s">
        <v>2</v>
      </c>
      <c r="H206" s="6" t="s">
        <v>2</v>
      </c>
      <c r="I206" s="6" t="s">
        <v>2</v>
      </c>
      <c r="J206" s="6" t="s">
        <v>2</v>
      </c>
      <c r="W206" s="28"/>
      <c r="X206" s="28"/>
      <c r="Y206" s="28"/>
      <c r="Z206" s="28"/>
      <c r="AA206" s="28"/>
      <c r="AB206" s="28"/>
      <c r="AC206" s="28"/>
    </row>
    <row r="207" spans="1:29" x14ac:dyDescent="0.3">
      <c r="A207" s="12" t="s">
        <v>2</v>
      </c>
      <c r="B207" s="170" t="s">
        <v>301</v>
      </c>
      <c r="C207" s="171"/>
      <c r="D207" s="171"/>
      <c r="E207" s="171"/>
      <c r="F207" s="25">
        <v>369926.28</v>
      </c>
      <c r="G207" s="2">
        <v>0</v>
      </c>
      <c r="H207" s="2">
        <v>0</v>
      </c>
      <c r="I207" s="2">
        <v>0</v>
      </c>
      <c r="J207" s="2">
        <v>0</v>
      </c>
      <c r="P207" s="1">
        <f t="shared" ref="P207:R208" si="94">H207-G207</f>
        <v>0</v>
      </c>
      <c r="Q207" s="1">
        <f t="shared" si="94"/>
        <v>0</v>
      </c>
      <c r="R207" s="1">
        <f t="shared" si="94"/>
        <v>0</v>
      </c>
      <c r="S207" s="1">
        <f t="shared" si="92"/>
        <v>0</v>
      </c>
      <c r="T207" s="1">
        <f t="shared" si="92"/>
        <v>0</v>
      </c>
      <c r="U207" s="1">
        <f t="shared" si="92"/>
        <v>0</v>
      </c>
      <c r="V207" s="1">
        <f t="shared" si="92"/>
        <v>0</v>
      </c>
      <c r="W207" s="28"/>
      <c r="X207" s="28"/>
      <c r="Y207" s="28"/>
      <c r="Z207" s="28"/>
      <c r="AA207" s="28"/>
      <c r="AB207" s="28"/>
      <c r="AC207" s="28"/>
    </row>
    <row r="208" spans="1:29" ht="14.4" hidden="1" customHeight="1" outlineLevel="1" collapsed="1" x14ac:dyDescent="0.3">
      <c r="A208" s="6" t="s">
        <v>2</v>
      </c>
      <c r="B208" s="6" t="s">
        <v>2</v>
      </c>
      <c r="C208" s="6" t="s">
        <v>2</v>
      </c>
      <c r="D208" s="12" t="s">
        <v>302</v>
      </c>
      <c r="E208" s="12" t="s">
        <v>303</v>
      </c>
      <c r="F208" s="25">
        <v>369926.28</v>
      </c>
      <c r="G208" s="2">
        <v>0</v>
      </c>
      <c r="H208" s="2">
        <v>0</v>
      </c>
      <c r="I208" s="2">
        <v>0</v>
      </c>
      <c r="J208" s="2">
        <v>0</v>
      </c>
      <c r="P208" s="1">
        <f t="shared" si="94"/>
        <v>0</v>
      </c>
      <c r="Q208" s="1">
        <f t="shared" si="94"/>
        <v>0</v>
      </c>
      <c r="R208" s="1">
        <f t="shared" si="94"/>
        <v>0</v>
      </c>
      <c r="S208" s="1">
        <f t="shared" si="92"/>
        <v>0</v>
      </c>
      <c r="T208" s="1">
        <f t="shared" si="92"/>
        <v>0</v>
      </c>
      <c r="U208" s="1">
        <f t="shared" si="92"/>
        <v>0</v>
      </c>
      <c r="V208" s="1">
        <f t="shared" si="92"/>
        <v>0</v>
      </c>
      <c r="W208" s="28"/>
      <c r="X208" s="28"/>
      <c r="Y208" s="28"/>
      <c r="Z208" s="28"/>
      <c r="AA208" s="28"/>
      <c r="AB208" s="28"/>
      <c r="AC208" s="28"/>
    </row>
    <row r="209" spans="1:29" ht="14.4" hidden="1" customHeight="1" outlineLevel="1" collapsed="1" x14ac:dyDescent="0.3">
      <c r="A209" s="6" t="s">
        <v>2</v>
      </c>
      <c r="B209" s="6" t="s">
        <v>2</v>
      </c>
      <c r="C209" s="6" t="s">
        <v>2</v>
      </c>
      <c r="D209" s="6" t="s">
        <v>2</v>
      </c>
      <c r="E209" s="6" t="s">
        <v>2</v>
      </c>
      <c r="F209" s="6" t="s">
        <v>2</v>
      </c>
      <c r="G209" s="6" t="s">
        <v>2</v>
      </c>
      <c r="H209" s="6" t="s">
        <v>2</v>
      </c>
      <c r="I209" s="6" t="s">
        <v>2</v>
      </c>
      <c r="J209" s="6" t="s">
        <v>2</v>
      </c>
      <c r="W209" s="28"/>
      <c r="X209" s="28"/>
      <c r="Y209" s="28"/>
      <c r="Z209" s="28"/>
      <c r="AA209" s="28"/>
      <c r="AB209" s="28"/>
      <c r="AC209" s="28"/>
    </row>
    <row r="210" spans="1:29" collapsed="1" x14ac:dyDescent="0.3">
      <c r="A210" s="12" t="s">
        <v>2</v>
      </c>
      <c r="B210" s="170" t="s">
        <v>304</v>
      </c>
      <c r="C210" s="171"/>
      <c r="D210" s="171"/>
      <c r="E210" s="171"/>
      <c r="F210" s="25">
        <v>0</v>
      </c>
      <c r="G210" s="2">
        <v>0</v>
      </c>
      <c r="H210" s="2">
        <v>0</v>
      </c>
      <c r="I210" s="2">
        <v>0</v>
      </c>
      <c r="J210" s="2">
        <v>0</v>
      </c>
      <c r="P210" s="1">
        <f t="shared" ref="P210:R211" si="95">H210-G210</f>
        <v>0</v>
      </c>
      <c r="Q210" s="1">
        <f t="shared" si="95"/>
        <v>0</v>
      </c>
      <c r="R210" s="1">
        <f t="shared" si="95"/>
        <v>0</v>
      </c>
      <c r="S210" s="1">
        <f t="shared" si="92"/>
        <v>0</v>
      </c>
      <c r="T210" s="1">
        <f t="shared" si="92"/>
        <v>0</v>
      </c>
      <c r="U210" s="1">
        <f t="shared" si="92"/>
        <v>0</v>
      </c>
      <c r="V210" s="1">
        <f t="shared" si="92"/>
        <v>0</v>
      </c>
      <c r="W210" s="28"/>
      <c r="X210" s="28"/>
      <c r="Y210" s="28"/>
      <c r="Z210" s="28"/>
      <c r="AA210" s="28"/>
      <c r="AB210" s="28"/>
      <c r="AC210" s="28"/>
    </row>
    <row r="211" spans="1:29" ht="14.4" hidden="1" customHeight="1" outlineLevel="1" collapsed="1" x14ac:dyDescent="0.3">
      <c r="A211" s="6" t="s">
        <v>2</v>
      </c>
      <c r="B211" s="6" t="s">
        <v>2</v>
      </c>
      <c r="C211" s="6" t="s">
        <v>2</v>
      </c>
      <c r="D211" s="12" t="s">
        <v>305</v>
      </c>
      <c r="E211" s="12" t="s">
        <v>306</v>
      </c>
      <c r="F211" s="25">
        <v>0</v>
      </c>
      <c r="G211" s="2">
        <v>0</v>
      </c>
      <c r="H211" s="2">
        <v>0</v>
      </c>
      <c r="I211" s="2">
        <v>0</v>
      </c>
      <c r="J211" s="2">
        <v>0</v>
      </c>
      <c r="P211" s="1">
        <f t="shared" si="95"/>
        <v>0</v>
      </c>
      <c r="Q211" s="1">
        <f t="shared" si="95"/>
        <v>0</v>
      </c>
      <c r="R211" s="1">
        <f t="shared" si="95"/>
        <v>0</v>
      </c>
      <c r="S211" s="1">
        <f t="shared" si="92"/>
        <v>0</v>
      </c>
      <c r="T211" s="1">
        <f t="shared" si="92"/>
        <v>0</v>
      </c>
      <c r="U211" s="1">
        <f t="shared" si="92"/>
        <v>0</v>
      </c>
      <c r="V211" s="1">
        <f t="shared" si="92"/>
        <v>0</v>
      </c>
      <c r="W211" s="28"/>
      <c r="X211" s="28"/>
      <c r="Y211" s="28"/>
      <c r="Z211" s="28"/>
      <c r="AA211" s="28"/>
      <c r="AB211" s="28"/>
      <c r="AC211" s="28"/>
    </row>
    <row r="212" spans="1:29" ht="14.4" hidden="1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6" t="s">
        <v>2</v>
      </c>
      <c r="G212" s="6" t="s">
        <v>2</v>
      </c>
      <c r="H212" s="6" t="s">
        <v>2</v>
      </c>
      <c r="I212" s="6" t="s">
        <v>2</v>
      </c>
      <c r="J212" s="6" t="s">
        <v>2</v>
      </c>
      <c r="W212" s="28"/>
      <c r="X212" s="28"/>
      <c r="Y212" s="28"/>
      <c r="Z212" s="28"/>
      <c r="AA212" s="28"/>
      <c r="AB212" s="28"/>
      <c r="AC212" s="28"/>
    </row>
    <row r="213" spans="1:29" collapsed="1" x14ac:dyDescent="0.3">
      <c r="A213" s="13" t="s">
        <v>2</v>
      </c>
      <c r="B213" s="13" t="s">
        <v>2</v>
      </c>
      <c r="C213" s="13" t="s">
        <v>2</v>
      </c>
      <c r="D213" s="13" t="s">
        <v>2</v>
      </c>
      <c r="E213" s="13" t="s">
        <v>2</v>
      </c>
      <c r="F213" s="25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W213" s="28"/>
      <c r="X213" s="28"/>
      <c r="Y213" s="28"/>
      <c r="Z213" s="28"/>
      <c r="AA213" s="28"/>
      <c r="AB213" s="28"/>
      <c r="AC213" s="28"/>
    </row>
    <row r="214" spans="1:29" x14ac:dyDescent="0.3">
      <c r="A214" s="172" t="s">
        <v>300</v>
      </c>
      <c r="B214" s="171"/>
      <c r="C214" s="171"/>
      <c r="D214" s="171"/>
      <c r="E214" s="171"/>
      <c r="F214" s="25">
        <v>369926.28</v>
      </c>
      <c r="G214" s="2">
        <v>0</v>
      </c>
      <c r="H214" s="2">
        <v>0</v>
      </c>
      <c r="I214" s="2">
        <v>0</v>
      </c>
      <c r="J214" s="2">
        <v>0</v>
      </c>
      <c r="P214" s="1">
        <f>H214-G214</f>
        <v>0</v>
      </c>
      <c r="Q214" s="1">
        <f>I214-H214</f>
        <v>0</v>
      </c>
      <c r="R214" s="1">
        <f>J214-I214</f>
        <v>0</v>
      </c>
      <c r="S214" s="1">
        <f t="shared" ref="S214:V225" si="96">K214-J214</f>
        <v>0</v>
      </c>
      <c r="T214" s="1">
        <f t="shared" si="96"/>
        <v>0</v>
      </c>
      <c r="U214" s="1">
        <f t="shared" si="96"/>
        <v>0</v>
      </c>
      <c r="V214" s="1">
        <f t="shared" si="96"/>
        <v>0</v>
      </c>
      <c r="W214" s="28"/>
      <c r="X214" s="28"/>
      <c r="Y214" s="28"/>
      <c r="Z214" s="28"/>
      <c r="AA214" s="28"/>
      <c r="AB214" s="28"/>
      <c r="AC214" s="28"/>
    </row>
    <row r="215" spans="1:29" x14ac:dyDescent="0.3">
      <c r="A215" s="14" t="s">
        <v>2</v>
      </c>
      <c r="B215" s="14" t="s">
        <v>2</v>
      </c>
      <c r="C215" s="14" t="s">
        <v>2</v>
      </c>
      <c r="D215" s="14" t="s">
        <v>2</v>
      </c>
      <c r="E215" s="14" t="s">
        <v>2</v>
      </c>
      <c r="F215" s="19" t="s">
        <v>2</v>
      </c>
      <c r="G215" s="9" t="s">
        <v>2</v>
      </c>
      <c r="H215" s="9" t="s">
        <v>2</v>
      </c>
      <c r="I215" s="9" t="s">
        <v>2</v>
      </c>
      <c r="J215" s="9" t="s">
        <v>2</v>
      </c>
      <c r="W215" s="28"/>
      <c r="X215" s="28"/>
      <c r="Y215" s="28"/>
      <c r="Z215" s="28"/>
      <c r="AA215" s="28"/>
      <c r="AB215" s="28"/>
      <c r="AC215" s="28"/>
    </row>
    <row r="216" spans="1:29" s="112" customFormat="1" x14ac:dyDescent="0.3">
      <c r="A216" s="168" t="s">
        <v>307</v>
      </c>
      <c r="B216" s="169"/>
      <c r="C216" s="169"/>
      <c r="D216" s="169"/>
      <c r="E216" s="169"/>
      <c r="F216" s="111">
        <f>+F214+F204+F191</f>
        <v>3903327.2700000042</v>
      </c>
      <c r="G216" s="111">
        <f t="shared" ref="G216:N216" si="97">+G214+G204+G191</f>
        <v>1449818.0900000036</v>
      </c>
      <c r="H216" s="111">
        <f t="shared" si="97"/>
        <v>-210565</v>
      </c>
      <c r="I216" s="111">
        <f t="shared" si="97"/>
        <v>-21046864</v>
      </c>
      <c r="J216" s="111">
        <f t="shared" si="97"/>
        <v>-21792841</v>
      </c>
      <c r="K216" s="111">
        <f t="shared" si="97"/>
        <v>-22521775.975005984</v>
      </c>
      <c r="L216" s="111">
        <f t="shared" si="97"/>
        <v>-23603288.211551137</v>
      </c>
      <c r="M216" s="111">
        <f t="shared" si="97"/>
        <v>-24172957.901646391</v>
      </c>
      <c r="N216" s="111">
        <f t="shared" si="97"/>
        <v>-24627009.388844758</v>
      </c>
      <c r="P216" s="112">
        <f>H216-G216</f>
        <v>-1660383.0900000036</v>
      </c>
      <c r="Q216" s="112">
        <f>I216-H216</f>
        <v>-20836299</v>
      </c>
      <c r="R216" s="112">
        <f>J216-I216</f>
        <v>-745977</v>
      </c>
      <c r="S216" s="112">
        <f t="shared" si="96"/>
        <v>-728934.97500598431</v>
      </c>
      <c r="T216" s="112">
        <f t="shared" si="96"/>
        <v>-1081512.236545153</v>
      </c>
      <c r="U216" s="112">
        <f t="shared" si="96"/>
        <v>-569669.69009525329</v>
      </c>
      <c r="V216" s="112">
        <f t="shared" si="96"/>
        <v>-454051.48719836771</v>
      </c>
      <c r="W216" s="80">
        <f t="shared" si="93"/>
        <v>-1.1452354619192258</v>
      </c>
      <c r="X216" s="80">
        <f t="shared" si="66"/>
        <v>98.954237408876125</v>
      </c>
      <c r="Y216" s="80">
        <f t="shared" si="67"/>
        <v>3.5443617633486871E-2</v>
      </c>
      <c r="Z216" s="80">
        <f t="shared" si="68"/>
        <v>3.3448368434660918E-2</v>
      </c>
      <c r="AA216" s="80">
        <f t="shared" si="69"/>
        <v>4.8020735031970123E-2</v>
      </c>
      <c r="AB216" s="80">
        <f t="shared" si="70"/>
        <v>2.4135183411286926E-2</v>
      </c>
      <c r="AC216" s="80">
        <f t="shared" si="70"/>
        <v>1.8783447563421388E-2</v>
      </c>
    </row>
    <row r="217" spans="1:29" x14ac:dyDescent="0.3">
      <c r="A217" s="14"/>
      <c r="B217" s="14"/>
      <c r="C217" s="14"/>
      <c r="D217" s="14"/>
      <c r="E217" s="14"/>
      <c r="F217" s="106"/>
      <c r="G217" s="115"/>
      <c r="H217" s="115"/>
      <c r="I217" s="115"/>
      <c r="J217" s="115"/>
      <c r="K217" s="107"/>
      <c r="L217" s="107"/>
      <c r="M217" s="107"/>
      <c r="W217" s="28"/>
      <c r="X217" s="28"/>
      <c r="Y217" s="28"/>
      <c r="Z217" s="28"/>
      <c r="AA217" s="28"/>
      <c r="AB217" s="28"/>
      <c r="AC217" s="28"/>
    </row>
    <row r="218" spans="1:29" x14ac:dyDescent="0.3">
      <c r="A218" s="12" t="s">
        <v>2</v>
      </c>
      <c r="B218" s="170" t="s">
        <v>308</v>
      </c>
      <c r="C218" s="171"/>
      <c r="D218" s="171"/>
      <c r="E218" s="171"/>
      <c r="F218" s="25">
        <v>405976.73</v>
      </c>
      <c r="G218" s="23">
        <f t="shared" ref="G218:N218" si="98">G219</f>
        <v>450000</v>
      </c>
      <c r="H218" s="23">
        <f t="shared" si="98"/>
        <v>500000</v>
      </c>
      <c r="I218" s="23">
        <f t="shared" si="98"/>
        <v>500000</v>
      </c>
      <c r="J218" s="23">
        <f t="shared" si="98"/>
        <v>500000</v>
      </c>
      <c r="K218" s="23">
        <f t="shared" si="98"/>
        <v>500000</v>
      </c>
      <c r="L218" s="23">
        <f t="shared" si="98"/>
        <v>500000</v>
      </c>
      <c r="M218" s="23">
        <f t="shared" si="98"/>
        <v>500000</v>
      </c>
      <c r="N218" s="23">
        <f t="shared" si="98"/>
        <v>500000</v>
      </c>
      <c r="P218" s="1">
        <f t="shared" ref="P218:R219" si="99">H218-G218</f>
        <v>50000</v>
      </c>
      <c r="Q218" s="1">
        <f t="shared" si="99"/>
        <v>0</v>
      </c>
      <c r="R218" s="1">
        <f t="shared" si="99"/>
        <v>0</v>
      </c>
      <c r="S218" s="1">
        <f t="shared" si="96"/>
        <v>0</v>
      </c>
      <c r="T218" s="1">
        <f t="shared" si="96"/>
        <v>0</v>
      </c>
      <c r="U218" s="1">
        <f t="shared" si="96"/>
        <v>0</v>
      </c>
      <c r="V218" s="1">
        <f t="shared" si="96"/>
        <v>0</v>
      </c>
      <c r="W218" s="28">
        <f t="shared" si="93"/>
        <v>0.1111111111111111</v>
      </c>
      <c r="X218" s="28">
        <f t="shared" ref="X218:X229" si="100">Q218/H218</f>
        <v>0</v>
      </c>
      <c r="Y218" s="28">
        <f t="shared" ref="Y218:Y229" si="101">R218/I218</f>
        <v>0</v>
      </c>
      <c r="Z218" s="28">
        <f t="shared" ref="Z218:Z229" si="102">S218/J218</f>
        <v>0</v>
      </c>
      <c r="AA218" s="28">
        <f t="shared" ref="AA218:AA229" si="103">T218/K218</f>
        <v>0</v>
      </c>
      <c r="AB218" s="28">
        <f t="shared" ref="AB218:AC229" si="104">U218/L218</f>
        <v>0</v>
      </c>
      <c r="AC218" s="28">
        <f t="shared" si="104"/>
        <v>0</v>
      </c>
    </row>
    <row r="219" spans="1:29" ht="14.4" hidden="1" customHeight="1" outlineLevel="1" collapsed="1" x14ac:dyDescent="0.3">
      <c r="A219" s="6" t="s">
        <v>2</v>
      </c>
      <c r="B219" s="6" t="s">
        <v>2</v>
      </c>
      <c r="C219" s="6" t="s">
        <v>2</v>
      </c>
      <c r="D219" s="12" t="s">
        <v>309</v>
      </c>
      <c r="E219" s="12" t="s">
        <v>310</v>
      </c>
      <c r="F219" s="25">
        <v>405976.73</v>
      </c>
      <c r="G219" s="23">
        <v>450000</v>
      </c>
      <c r="H219" s="23">
        <v>500000</v>
      </c>
      <c r="I219" s="23">
        <v>500000</v>
      </c>
      <c r="J219" s="23">
        <v>500000</v>
      </c>
      <c r="K219" s="23">
        <v>500000</v>
      </c>
      <c r="L219" s="23">
        <v>500000</v>
      </c>
      <c r="M219" s="23">
        <v>500000</v>
      </c>
      <c r="N219" s="23">
        <v>500000</v>
      </c>
      <c r="P219" s="1">
        <f t="shared" si="99"/>
        <v>50000</v>
      </c>
      <c r="Q219" s="1">
        <f t="shared" si="99"/>
        <v>0</v>
      </c>
      <c r="R219" s="1">
        <f t="shared" si="99"/>
        <v>0</v>
      </c>
      <c r="S219" s="1">
        <f t="shared" si="96"/>
        <v>0</v>
      </c>
      <c r="T219" s="1">
        <f t="shared" si="96"/>
        <v>0</v>
      </c>
      <c r="U219" s="1">
        <f t="shared" si="96"/>
        <v>0</v>
      </c>
      <c r="V219" s="1">
        <f t="shared" si="96"/>
        <v>0</v>
      </c>
      <c r="W219" s="28">
        <f t="shared" si="93"/>
        <v>0.1111111111111111</v>
      </c>
      <c r="X219" s="28">
        <f t="shared" si="100"/>
        <v>0</v>
      </c>
      <c r="Y219" s="28">
        <f t="shared" si="101"/>
        <v>0</v>
      </c>
      <c r="Z219" s="28">
        <f t="shared" si="102"/>
        <v>0</v>
      </c>
      <c r="AA219" s="28">
        <f t="shared" si="103"/>
        <v>0</v>
      </c>
      <c r="AB219" s="28">
        <f t="shared" si="104"/>
        <v>0</v>
      </c>
      <c r="AC219" s="28">
        <f t="shared" si="104"/>
        <v>0</v>
      </c>
    </row>
    <row r="220" spans="1:29" ht="14.4" hidden="1" customHeight="1" outlineLevel="1" collapsed="1" x14ac:dyDescent="0.3">
      <c r="A220" s="6" t="s">
        <v>2</v>
      </c>
      <c r="B220" s="6" t="s">
        <v>2</v>
      </c>
      <c r="C220" s="6" t="s">
        <v>2</v>
      </c>
      <c r="D220" s="6" t="s">
        <v>2</v>
      </c>
      <c r="E220" s="6" t="s">
        <v>2</v>
      </c>
      <c r="F220" s="6" t="s">
        <v>2</v>
      </c>
      <c r="G220" s="6" t="s">
        <v>2</v>
      </c>
      <c r="H220" s="6" t="s">
        <v>2</v>
      </c>
      <c r="I220" s="6" t="s">
        <v>2</v>
      </c>
      <c r="J220" s="6" t="s">
        <v>2</v>
      </c>
      <c r="W220" s="28"/>
      <c r="X220" s="28"/>
      <c r="Y220" s="28"/>
      <c r="Z220" s="28"/>
      <c r="AA220" s="28"/>
      <c r="AB220" s="28"/>
      <c r="AC220" s="28"/>
    </row>
    <row r="221" spans="1:29" collapsed="1" x14ac:dyDescent="0.3">
      <c r="A221" s="12" t="s">
        <v>2</v>
      </c>
      <c r="B221" s="170" t="s">
        <v>311</v>
      </c>
      <c r="C221" s="171"/>
      <c r="D221" s="171"/>
      <c r="E221" s="171"/>
      <c r="F221" s="25">
        <v>-3000000</v>
      </c>
      <c r="G221" s="2">
        <v>0</v>
      </c>
      <c r="H221" s="2">
        <v>0</v>
      </c>
      <c r="I221" s="2">
        <v>0</v>
      </c>
      <c r="J221" s="2">
        <v>0</v>
      </c>
      <c r="P221" s="1">
        <f t="shared" ref="P221:R222" si="105">H221-G221</f>
        <v>0</v>
      </c>
      <c r="Q221" s="1">
        <f t="shared" si="105"/>
        <v>0</v>
      </c>
      <c r="R221" s="1">
        <f t="shared" si="105"/>
        <v>0</v>
      </c>
      <c r="S221" s="1">
        <f t="shared" si="96"/>
        <v>0</v>
      </c>
      <c r="T221" s="1">
        <f t="shared" si="96"/>
        <v>0</v>
      </c>
      <c r="U221" s="1">
        <f t="shared" si="96"/>
        <v>0</v>
      </c>
      <c r="V221" s="1">
        <f t="shared" si="96"/>
        <v>0</v>
      </c>
      <c r="W221" s="28"/>
      <c r="X221" s="28"/>
      <c r="Y221" s="28"/>
      <c r="Z221" s="28"/>
      <c r="AA221" s="28"/>
      <c r="AB221" s="28"/>
      <c r="AC221" s="28"/>
    </row>
    <row r="222" spans="1:29" ht="14.4" hidden="1" customHeight="1" outlineLevel="1" collapsed="1" x14ac:dyDescent="0.3">
      <c r="A222" s="6" t="s">
        <v>2</v>
      </c>
      <c r="B222" s="6" t="s">
        <v>2</v>
      </c>
      <c r="C222" s="6" t="s">
        <v>2</v>
      </c>
      <c r="D222" s="12" t="s">
        <v>312</v>
      </c>
      <c r="E222" s="12" t="s">
        <v>313</v>
      </c>
      <c r="F222" s="25">
        <v>-3000000</v>
      </c>
      <c r="G222" s="2">
        <v>0</v>
      </c>
      <c r="H222" s="2">
        <v>0</v>
      </c>
      <c r="I222" s="2">
        <v>0</v>
      </c>
      <c r="J222" s="2">
        <v>0</v>
      </c>
      <c r="P222" s="1">
        <f t="shared" si="105"/>
        <v>0</v>
      </c>
      <c r="Q222" s="1">
        <f t="shared" si="105"/>
        <v>0</v>
      </c>
      <c r="R222" s="1">
        <f t="shared" si="105"/>
        <v>0</v>
      </c>
      <c r="S222" s="1">
        <f t="shared" si="96"/>
        <v>0</v>
      </c>
      <c r="T222" s="1">
        <f t="shared" si="96"/>
        <v>0</v>
      </c>
      <c r="U222" s="1">
        <f t="shared" si="96"/>
        <v>0</v>
      </c>
      <c r="V222" s="1">
        <f t="shared" si="96"/>
        <v>0</v>
      </c>
      <c r="W222" s="28"/>
      <c r="X222" s="28"/>
      <c r="Y222" s="28"/>
      <c r="Z222" s="28"/>
      <c r="AA222" s="28"/>
      <c r="AB222" s="28"/>
      <c r="AC222" s="28"/>
    </row>
    <row r="223" spans="1:29" ht="14.4" hidden="1" customHeight="1" outlineLevel="1" collapsed="1" x14ac:dyDescent="0.3">
      <c r="A223" s="6" t="s">
        <v>2</v>
      </c>
      <c r="B223" s="6" t="s">
        <v>2</v>
      </c>
      <c r="C223" s="6" t="s">
        <v>2</v>
      </c>
      <c r="D223" s="6" t="s">
        <v>2</v>
      </c>
      <c r="E223" s="6" t="s">
        <v>2</v>
      </c>
      <c r="F223" s="6" t="s">
        <v>2</v>
      </c>
      <c r="G223" s="6" t="s">
        <v>2</v>
      </c>
      <c r="H223" s="6" t="s">
        <v>2</v>
      </c>
      <c r="I223" s="6" t="s">
        <v>2</v>
      </c>
      <c r="J223" s="6" t="s">
        <v>2</v>
      </c>
      <c r="W223" s="28"/>
      <c r="X223" s="28"/>
      <c r="Y223" s="28"/>
      <c r="Z223" s="28"/>
      <c r="AA223" s="28"/>
      <c r="AB223" s="28"/>
      <c r="AC223" s="28"/>
    </row>
    <row r="224" spans="1:29" collapsed="1" x14ac:dyDescent="0.3">
      <c r="A224" s="12" t="s">
        <v>2</v>
      </c>
      <c r="B224" s="170" t="s">
        <v>314</v>
      </c>
      <c r="C224" s="171"/>
      <c r="D224" s="171"/>
      <c r="E224" s="171"/>
      <c r="F224" s="25">
        <v>-36000</v>
      </c>
      <c r="G224" s="2">
        <v>0</v>
      </c>
      <c r="H224" s="2">
        <v>0</v>
      </c>
      <c r="I224" s="2">
        <v>0</v>
      </c>
      <c r="J224" s="2">
        <v>0</v>
      </c>
      <c r="P224" s="1">
        <f t="shared" ref="P224:R225" si="106">H224-G224</f>
        <v>0</v>
      </c>
      <c r="Q224" s="1">
        <f t="shared" si="106"/>
        <v>0</v>
      </c>
      <c r="R224" s="1">
        <f t="shared" si="106"/>
        <v>0</v>
      </c>
      <c r="S224" s="1">
        <f t="shared" si="96"/>
        <v>0</v>
      </c>
      <c r="T224" s="1">
        <f t="shared" si="96"/>
        <v>0</v>
      </c>
      <c r="U224" s="1">
        <f t="shared" si="96"/>
        <v>0</v>
      </c>
      <c r="V224" s="1">
        <f t="shared" si="96"/>
        <v>0</v>
      </c>
      <c r="W224" s="28"/>
      <c r="X224" s="28"/>
      <c r="Y224" s="28"/>
      <c r="Z224" s="28"/>
      <c r="AA224" s="28"/>
      <c r="AB224" s="28"/>
      <c r="AC224" s="28"/>
    </row>
    <row r="225" spans="1:29" ht="14.4" hidden="1" customHeight="1" outlineLevel="1" collapsed="1" x14ac:dyDescent="0.3">
      <c r="A225" s="6" t="s">
        <v>2</v>
      </c>
      <c r="B225" s="6" t="s">
        <v>2</v>
      </c>
      <c r="C225" s="6" t="s">
        <v>2</v>
      </c>
      <c r="D225" s="12" t="s">
        <v>315</v>
      </c>
      <c r="E225" s="12" t="s">
        <v>316</v>
      </c>
      <c r="F225" s="25">
        <v>-36000</v>
      </c>
      <c r="G225" s="2">
        <v>0</v>
      </c>
      <c r="H225" s="2">
        <v>0</v>
      </c>
      <c r="I225" s="2">
        <v>0</v>
      </c>
      <c r="J225" s="2">
        <v>0</v>
      </c>
      <c r="P225" s="1">
        <f t="shared" si="106"/>
        <v>0</v>
      </c>
      <c r="Q225" s="1">
        <f t="shared" si="106"/>
        <v>0</v>
      </c>
      <c r="R225" s="1">
        <f t="shared" si="106"/>
        <v>0</v>
      </c>
      <c r="S225" s="1">
        <f t="shared" si="96"/>
        <v>0</v>
      </c>
      <c r="T225" s="1">
        <f t="shared" si="96"/>
        <v>0</v>
      </c>
      <c r="U225" s="1">
        <f t="shared" si="96"/>
        <v>0</v>
      </c>
      <c r="V225" s="1">
        <f t="shared" si="96"/>
        <v>0</v>
      </c>
      <c r="W225" s="28"/>
      <c r="X225" s="28"/>
      <c r="Y225" s="28"/>
      <c r="Z225" s="28"/>
      <c r="AA225" s="28"/>
      <c r="AB225" s="28"/>
      <c r="AC225" s="28"/>
    </row>
    <row r="226" spans="1:29" ht="14.4" hidden="1" customHeight="1" outlineLevel="1" collapsed="1" x14ac:dyDescent="0.3">
      <c r="A226" s="6" t="s">
        <v>2</v>
      </c>
      <c r="B226" s="6" t="s">
        <v>2</v>
      </c>
      <c r="C226" s="6" t="s">
        <v>2</v>
      </c>
      <c r="D226" s="6" t="s">
        <v>2</v>
      </c>
      <c r="E226" s="6" t="s">
        <v>2</v>
      </c>
      <c r="F226" s="6" t="s">
        <v>2</v>
      </c>
      <c r="G226" s="6" t="s">
        <v>2</v>
      </c>
      <c r="H226" s="6" t="s">
        <v>2</v>
      </c>
      <c r="I226" s="6" t="s">
        <v>2</v>
      </c>
      <c r="J226" s="6" t="s">
        <v>2</v>
      </c>
      <c r="W226" s="28"/>
      <c r="X226" s="28"/>
      <c r="Y226" s="28"/>
      <c r="Z226" s="28"/>
      <c r="AA226" s="28"/>
      <c r="AB226" s="28"/>
      <c r="AC226" s="28"/>
    </row>
    <row r="227" spans="1:29" collapsed="1" x14ac:dyDescent="0.3">
      <c r="A227" s="13" t="s">
        <v>2</v>
      </c>
      <c r="B227" s="13" t="s">
        <v>2</v>
      </c>
      <c r="C227" s="13" t="s">
        <v>2</v>
      </c>
      <c r="D227" s="13" t="s">
        <v>2</v>
      </c>
      <c r="E227" s="13" t="s">
        <v>2</v>
      </c>
      <c r="F227" s="25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W227" s="28"/>
      <c r="X227" s="28"/>
      <c r="Y227" s="28"/>
      <c r="Z227" s="28"/>
      <c r="AA227" s="28"/>
      <c r="AB227" s="28"/>
      <c r="AC227" s="28"/>
    </row>
    <row r="228" spans="1:29" x14ac:dyDescent="0.3">
      <c r="A228" s="14" t="s">
        <v>2</v>
      </c>
      <c r="B228" s="14" t="s">
        <v>2</v>
      </c>
      <c r="C228" s="14" t="s">
        <v>2</v>
      </c>
      <c r="D228" s="14" t="s">
        <v>2</v>
      </c>
      <c r="E228" s="136"/>
      <c r="F228" s="19" t="s">
        <v>2</v>
      </c>
      <c r="G228" s="9" t="s">
        <v>2</v>
      </c>
      <c r="H228" s="9" t="s">
        <v>2</v>
      </c>
      <c r="I228" s="9" t="s">
        <v>2</v>
      </c>
      <c r="J228" s="9" t="s">
        <v>2</v>
      </c>
      <c r="W228" s="28"/>
      <c r="X228" s="28"/>
      <c r="Y228" s="28"/>
      <c r="Z228" s="28"/>
      <c r="AA228" s="28"/>
      <c r="AB228" s="28"/>
      <c r="AC228" s="28"/>
    </row>
    <row r="229" spans="1:29" s="112" customFormat="1" x14ac:dyDescent="0.3">
      <c r="A229" s="168" t="s">
        <v>317</v>
      </c>
      <c r="B229" s="169"/>
      <c r="C229" s="169"/>
      <c r="D229" s="169"/>
      <c r="E229" s="169"/>
      <c r="F229" s="111">
        <f>+F216+F218+F221+F224</f>
        <v>1273304.0000000037</v>
      </c>
      <c r="G229" s="111">
        <f t="shared" ref="G229:N229" si="107">+G216+G218+G221+G224</f>
        <v>1899818.0900000036</v>
      </c>
      <c r="H229" s="111">
        <f t="shared" si="107"/>
        <v>289435</v>
      </c>
      <c r="I229" s="111">
        <f t="shared" si="107"/>
        <v>-20546864</v>
      </c>
      <c r="J229" s="111">
        <f t="shared" si="107"/>
        <v>-21292841</v>
      </c>
      <c r="K229" s="111">
        <f t="shared" si="107"/>
        <v>-22021775.975005984</v>
      </c>
      <c r="L229" s="111">
        <f t="shared" si="107"/>
        <v>-23103288.211551137</v>
      </c>
      <c r="M229" s="111">
        <f t="shared" si="107"/>
        <v>-23672957.901646391</v>
      </c>
      <c r="N229" s="111">
        <f t="shared" si="107"/>
        <v>-24127009.388844758</v>
      </c>
      <c r="P229" s="112">
        <f>H229-G229</f>
        <v>-1610383.0900000036</v>
      </c>
      <c r="Q229" s="112">
        <f>I229-H229</f>
        <v>-20836299</v>
      </c>
      <c r="R229" s="112">
        <f>J229-I229</f>
        <v>-745977</v>
      </c>
      <c r="S229" s="112">
        <f t="shared" ref="S229:V229" si="108">K229-J229</f>
        <v>-728934.97500598431</v>
      </c>
      <c r="T229" s="112">
        <f t="shared" si="108"/>
        <v>-1081512.236545153</v>
      </c>
      <c r="U229" s="112">
        <f t="shared" si="108"/>
        <v>-569669.69009525329</v>
      </c>
      <c r="V229" s="112">
        <f t="shared" si="108"/>
        <v>-454051.48719836771</v>
      </c>
      <c r="W229" s="80">
        <f t="shared" si="93"/>
        <v>-0.84765120327915211</v>
      </c>
      <c r="X229" s="80">
        <f t="shared" si="100"/>
        <v>-71.989562423342022</v>
      </c>
      <c r="Y229" s="80">
        <f t="shared" si="101"/>
        <v>3.6306124379856704E-2</v>
      </c>
      <c r="Z229" s="80">
        <f t="shared" si="102"/>
        <v>3.4233805390552832E-2</v>
      </c>
      <c r="AA229" s="80">
        <f t="shared" si="103"/>
        <v>4.911103617494951E-2</v>
      </c>
      <c r="AB229" s="80">
        <f t="shared" si="104"/>
        <v>2.4657515626300804E-2</v>
      </c>
      <c r="AC229" s="80">
        <f t="shared" si="104"/>
        <v>1.9180175501718341E-2</v>
      </c>
    </row>
    <row r="230" spans="1:29" s="112" customFormat="1" x14ac:dyDescent="0.3">
      <c r="A230" s="96"/>
      <c r="B230" s="93" t="s">
        <v>2</v>
      </c>
      <c r="C230" s="93"/>
      <c r="D230" s="93" t="s">
        <v>456</v>
      </c>
      <c r="E230" s="93" t="s">
        <v>433</v>
      </c>
      <c r="F230" s="113" t="s">
        <v>2</v>
      </c>
      <c r="G230" s="113"/>
      <c r="H230" s="113" t="s">
        <v>2</v>
      </c>
      <c r="I230" s="113"/>
      <c r="J230" s="163" t="s">
        <v>2</v>
      </c>
      <c r="K230" s="164"/>
      <c r="L230" s="114"/>
      <c r="M230" s="114"/>
      <c r="N230" s="114"/>
      <c r="O230" s="96"/>
      <c r="P230" s="96" t="s">
        <v>463</v>
      </c>
      <c r="Q230" s="96"/>
      <c r="R230" s="96"/>
      <c r="W230" s="80"/>
      <c r="X230" s="80"/>
      <c r="Y230" s="80"/>
      <c r="Z230" s="80"/>
      <c r="AA230" s="80"/>
      <c r="AB230" s="80"/>
      <c r="AC230" s="80"/>
    </row>
    <row r="231" spans="1:29" s="112" customFormat="1" ht="19.8" x14ac:dyDescent="0.5">
      <c r="A231" s="96" t="s">
        <v>438</v>
      </c>
      <c r="B231" s="51">
        <f>+N159</f>
        <v>0</v>
      </c>
      <c r="C231" s="97" t="s">
        <v>436</v>
      </c>
      <c r="D231" s="135">
        <v>0</v>
      </c>
      <c r="E231" s="97" t="s">
        <v>435</v>
      </c>
      <c r="F231" s="114">
        <v>8307</v>
      </c>
      <c r="G231" s="149">
        <f>+F231+G229/1000</f>
        <v>10206.818090000004</v>
      </c>
      <c r="H231" s="114">
        <f>+G231+H229/1000</f>
        <v>10496.253090000004</v>
      </c>
      <c r="I231" s="114">
        <f t="shared" ref="I231:N231" si="109">+H231+I229/1000</f>
        <v>-10050.610909999998</v>
      </c>
      <c r="J231" s="114">
        <f t="shared" si="109"/>
        <v>-31343.451909999996</v>
      </c>
      <c r="K231" s="114">
        <f t="shared" si="109"/>
        <v>-53365.227885005981</v>
      </c>
      <c r="L231" s="114">
        <f t="shared" si="109"/>
        <v>-76468.516096557112</v>
      </c>
      <c r="M231" s="114">
        <f t="shared" si="109"/>
        <v>-100141.4739982035</v>
      </c>
      <c r="N231" s="100">
        <f t="shared" si="109"/>
        <v>-124268.48338704825</v>
      </c>
      <c r="O231" s="109"/>
      <c r="P231" s="107"/>
      <c r="Q231" s="107"/>
      <c r="R231" s="107"/>
      <c r="W231" s="80"/>
      <c r="X231" s="80"/>
      <c r="Y231" s="80"/>
      <c r="Z231" s="80"/>
      <c r="AA231" s="80"/>
      <c r="AB231" s="80"/>
      <c r="AC231" s="80"/>
    </row>
    <row r="232" spans="1:29" s="112" customFormat="1" ht="19.8" x14ac:dyDescent="0.5">
      <c r="A232" s="96"/>
      <c r="B232" s="51"/>
      <c r="C232" s="97"/>
      <c r="D232" s="98"/>
      <c r="E232" s="97"/>
      <c r="F232" s="114"/>
      <c r="G232" s="114"/>
      <c r="H232" s="114"/>
      <c r="I232" s="114"/>
      <c r="J232" s="114"/>
      <c r="K232" s="114"/>
      <c r="L232" s="114"/>
      <c r="M232" s="114"/>
      <c r="N232" s="100"/>
      <c r="O232" s="109" t="s">
        <v>458</v>
      </c>
      <c r="P232" s="109" t="s">
        <v>456</v>
      </c>
      <c r="Q232" s="109" t="s">
        <v>459</v>
      </c>
      <c r="R232" s="109"/>
      <c r="W232" s="80"/>
      <c r="X232" s="80"/>
      <c r="Y232" s="80"/>
      <c r="Z232" s="80"/>
      <c r="AA232" s="80"/>
      <c r="AB232" s="80"/>
      <c r="AC232" s="80"/>
    </row>
    <row r="233" spans="1:29" s="112" customFormat="1" ht="19.8" x14ac:dyDescent="0.5">
      <c r="A233" s="96" t="s">
        <v>438</v>
      </c>
      <c r="B233" s="51">
        <v>0.20499999999999999</v>
      </c>
      <c r="C233" s="97" t="s">
        <v>436</v>
      </c>
      <c r="D233" s="98">
        <v>0</v>
      </c>
      <c r="E233" s="97" t="s">
        <v>435</v>
      </c>
      <c r="F233" s="114">
        <v>8307</v>
      </c>
      <c r="G233" s="114">
        <v>10007</v>
      </c>
      <c r="H233" s="114">
        <v>9796.4349999999995</v>
      </c>
      <c r="I233" s="114">
        <v>8492.3009999999995</v>
      </c>
      <c r="J233" s="114">
        <v>6714.8399999999992</v>
      </c>
      <c r="K233" s="114">
        <v>4893.7590249940149</v>
      </c>
      <c r="L233" s="114">
        <v>2614.7758134428777</v>
      </c>
      <c r="M233" s="114">
        <v>48.817911796487351</v>
      </c>
      <c r="N233" s="100">
        <v>-2877.7114770482708</v>
      </c>
      <c r="O233" s="109"/>
      <c r="P233" s="109"/>
      <c r="Q233" s="109"/>
      <c r="R233" s="109"/>
      <c r="W233" s="80"/>
      <c r="X233" s="80"/>
      <c r="Y233" s="80"/>
      <c r="Z233" s="80"/>
      <c r="AA233" s="80"/>
      <c r="AB233" s="80"/>
      <c r="AC233" s="80"/>
    </row>
    <row r="234" spans="1:29" s="112" customFormat="1" ht="19.8" x14ac:dyDescent="0.5">
      <c r="A234" s="96" t="s">
        <v>438</v>
      </c>
      <c r="B234" s="51">
        <v>0.21294679004217706</v>
      </c>
      <c r="C234" s="97" t="s">
        <v>436</v>
      </c>
      <c r="D234" s="98">
        <v>1.3244650070295145E-3</v>
      </c>
      <c r="E234" s="97" t="s">
        <v>435</v>
      </c>
      <c r="F234" s="114">
        <v>8307</v>
      </c>
      <c r="G234" s="114">
        <v>10007</v>
      </c>
      <c r="H234" s="114">
        <v>9796.4349999999995</v>
      </c>
      <c r="I234" s="114">
        <v>8619.8549269669802</v>
      </c>
      <c r="J234" s="114">
        <v>7101.024857819647</v>
      </c>
      <c r="K234" s="114">
        <v>5681.1733386481555</v>
      </c>
      <c r="L234" s="114">
        <v>3953.2788250818849</v>
      </c>
      <c r="M234" s="114">
        <v>2085.3139821400491</v>
      </c>
      <c r="N234" s="100">
        <v>-1.5006662579253316E-11</v>
      </c>
      <c r="O234" s="96">
        <f>+N233</f>
        <v>-2877.7114770482708</v>
      </c>
      <c r="P234" s="96">
        <f>+O234/6</f>
        <v>-479.61857950804512</v>
      </c>
      <c r="Q234" s="51">
        <f>+P234*1000/$O$154</f>
        <v>-0.103791079746385</v>
      </c>
      <c r="R234" s="103" t="s">
        <v>464</v>
      </c>
      <c r="W234" s="80"/>
      <c r="X234" s="80"/>
      <c r="Y234" s="80"/>
      <c r="Z234" s="80"/>
      <c r="AA234" s="80"/>
      <c r="AB234" s="80"/>
      <c r="AC234" s="80"/>
    </row>
    <row r="235" spans="1:29" s="112" customFormat="1" ht="19.8" x14ac:dyDescent="0.5">
      <c r="A235" s="96" t="s">
        <v>438</v>
      </c>
      <c r="B235" s="51">
        <v>0.2262080267783643</v>
      </c>
      <c r="C235" s="97" t="s">
        <v>436</v>
      </c>
      <c r="D235" s="98">
        <v>3.5346711297273943E-3</v>
      </c>
      <c r="E235" s="97" t="s">
        <v>435</v>
      </c>
      <c r="F235" s="114">
        <v>8307</v>
      </c>
      <c r="G235" s="114">
        <v>10007</v>
      </c>
      <c r="H235" s="114">
        <v>9796.4349999999995</v>
      </c>
      <c r="I235" s="114">
        <v>8832.7110378195193</v>
      </c>
      <c r="J235" s="114">
        <v>7745.4723386636451</v>
      </c>
      <c r="K235" s="114">
        <v>6995.1740316838841</v>
      </c>
      <c r="L235" s="114">
        <v>6186.9109224742351</v>
      </c>
      <c r="M235" s="114">
        <v>5483.7247061941771</v>
      </c>
      <c r="N235" s="100">
        <v>4802.1921999999504</v>
      </c>
      <c r="O235" s="103">
        <f>+N233-N235</f>
        <v>-7679.9036770482217</v>
      </c>
      <c r="P235" s="96">
        <f>+O235/6</f>
        <v>-1279.9839461747035</v>
      </c>
      <c r="Q235" s="51">
        <f>+P235*1000/$O$154</f>
        <v>-0.27699284704061966</v>
      </c>
      <c r="R235" s="103" t="s">
        <v>464</v>
      </c>
      <c r="W235" s="80"/>
      <c r="X235" s="80"/>
      <c r="Y235" s="80"/>
      <c r="Z235" s="80"/>
      <c r="AA235" s="80"/>
      <c r="AB235" s="80"/>
      <c r="AC235" s="80"/>
    </row>
    <row r="236" spans="1:29" s="112" customFormat="1" x14ac:dyDescent="0.3">
      <c r="A236" s="111"/>
      <c r="F236" s="111"/>
      <c r="G236" s="111"/>
      <c r="H236" s="111"/>
      <c r="I236" s="111"/>
      <c r="J236" s="111"/>
      <c r="K236" s="111"/>
      <c r="L236" s="111"/>
      <c r="M236" s="111"/>
      <c r="N236" s="111"/>
      <c r="W236" s="80"/>
      <c r="X236" s="80"/>
      <c r="Y236" s="80"/>
      <c r="Z236" s="80"/>
      <c r="AA236" s="80"/>
      <c r="AB236" s="80"/>
      <c r="AC236" s="80"/>
    </row>
    <row r="237" spans="1:29" s="112" customFormat="1" x14ac:dyDescent="0.3">
      <c r="A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2" t="s">
        <v>453</v>
      </c>
      <c r="W237" s="80"/>
      <c r="X237" s="80"/>
      <c r="Y237" s="80"/>
      <c r="Z237" s="80"/>
      <c r="AA237" s="80"/>
      <c r="AB237" s="80"/>
      <c r="AC237" s="80"/>
    </row>
    <row r="238" spans="1:29" ht="14.25" customHeight="1" x14ac:dyDescent="0.3">
      <c r="F238" s="20"/>
      <c r="O238" s="112" t="s">
        <v>454</v>
      </c>
    </row>
    <row r="239" spans="1:29" ht="15" thickBot="1" x14ac:dyDescent="0.35">
      <c r="E239" s="112" t="s">
        <v>452</v>
      </c>
      <c r="F239" s="20"/>
      <c r="O239" s="112" t="s">
        <v>455</v>
      </c>
    </row>
    <row r="240" spans="1:29" ht="15" thickBot="1" x14ac:dyDescent="0.35">
      <c r="G240" s="117"/>
      <c r="H240" s="165" t="s">
        <v>440</v>
      </c>
      <c r="I240" s="166"/>
      <c r="J240" s="167"/>
      <c r="K240" s="118"/>
      <c r="L240" s="118"/>
      <c r="M240" s="118"/>
      <c r="N240" s="118"/>
    </row>
    <row r="241" spans="3:14" ht="15" thickBot="1" x14ac:dyDescent="0.35">
      <c r="G241" s="119"/>
      <c r="H241" s="120">
        <v>2019</v>
      </c>
      <c r="I241" s="120">
        <v>2020</v>
      </c>
      <c r="J241" s="120">
        <v>2021</v>
      </c>
      <c r="K241" s="120">
        <v>2022</v>
      </c>
      <c r="L241" s="120">
        <v>2023</v>
      </c>
      <c r="M241" s="120">
        <v>2024</v>
      </c>
      <c r="N241" s="120">
        <v>2025</v>
      </c>
    </row>
    <row r="242" spans="3:14" ht="15" thickBot="1" x14ac:dyDescent="0.35">
      <c r="G242" s="121" t="s">
        <v>394</v>
      </c>
      <c r="H242" s="122">
        <v>28612327</v>
      </c>
      <c r="I242" s="122">
        <v>29432402</v>
      </c>
      <c r="J242" s="122">
        <v>29852600</v>
      </c>
      <c r="K242" s="122">
        <v>29984382</v>
      </c>
      <c r="L242" s="122">
        <v>30219842</v>
      </c>
      <c r="M242" s="122">
        <v>31002954</v>
      </c>
      <c r="N242" s="122">
        <v>31938511</v>
      </c>
    </row>
    <row r="243" spans="3:14" ht="15" thickBot="1" x14ac:dyDescent="0.35">
      <c r="G243" s="121" t="s">
        <v>410</v>
      </c>
      <c r="H243" s="122">
        <v>9357030</v>
      </c>
      <c r="I243" s="122">
        <v>9459752</v>
      </c>
      <c r="J243" s="122">
        <v>9688645</v>
      </c>
      <c r="K243" s="122">
        <v>9716183</v>
      </c>
      <c r="L243" s="122">
        <v>9788671</v>
      </c>
      <c r="M243" s="122">
        <v>9956136</v>
      </c>
      <c r="N243" s="122">
        <v>10377342</v>
      </c>
    </row>
    <row r="244" spans="3:14" ht="15" thickBot="1" x14ac:dyDescent="0.35"/>
    <row r="245" spans="3:14" ht="15" thickBot="1" x14ac:dyDescent="0.35">
      <c r="C245" s="124" t="s">
        <v>394</v>
      </c>
      <c r="D245" s="125" t="s">
        <v>441</v>
      </c>
      <c r="E245" s="118"/>
      <c r="F245" s="125" t="s">
        <v>442</v>
      </c>
      <c r="G245" s="125" t="s">
        <v>443</v>
      </c>
      <c r="H245" s="125" t="s">
        <v>444</v>
      </c>
      <c r="I245" s="125" t="s">
        <v>445</v>
      </c>
      <c r="J245" s="125" t="s">
        <v>446</v>
      </c>
      <c r="K245" s="125" t="s">
        <v>447</v>
      </c>
      <c r="L245" s="125" t="s">
        <v>448</v>
      </c>
      <c r="M245" s="125" t="s">
        <v>449</v>
      </c>
      <c r="N245" s="125" t="s">
        <v>451</v>
      </c>
    </row>
    <row r="246" spans="3:14" ht="15" thickBot="1" x14ac:dyDescent="0.35">
      <c r="C246" s="119"/>
      <c r="D246" s="127" t="s">
        <v>450</v>
      </c>
      <c r="E246" s="125"/>
      <c r="F246" s="122">
        <v>94727.278048780485</v>
      </c>
      <c r="G246" s="122">
        <v>96305.945194383079</v>
      </c>
      <c r="H246" s="122">
        <v>97635.967973832405</v>
      </c>
      <c r="I246" s="122">
        <v>100979.31930966821</v>
      </c>
      <c r="J246" s="122">
        <v>103987.08901908269</v>
      </c>
      <c r="K246" s="122">
        <v>105178.98132460014</v>
      </c>
      <c r="L246" s="122">
        <v>105267.14184265753</v>
      </c>
      <c r="M246" s="122">
        <v>105978.53335892827</v>
      </c>
      <c r="N246" s="122">
        <v>106681.32191881874</v>
      </c>
    </row>
    <row r="247" spans="3:14" ht="15" thickBot="1" x14ac:dyDescent="0.35">
      <c r="C247" s="119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3:14" ht="15" thickBot="1" x14ac:dyDescent="0.35">
      <c r="C248" s="121" t="s">
        <v>410</v>
      </c>
      <c r="D248" s="120" t="s">
        <v>441</v>
      </c>
      <c r="E248" s="126"/>
      <c r="F248" s="120" t="s">
        <v>442</v>
      </c>
      <c r="G248" s="120" t="s">
        <v>443</v>
      </c>
      <c r="H248" s="120" t="s">
        <v>444</v>
      </c>
      <c r="I248" s="120" t="s">
        <v>445</v>
      </c>
      <c r="J248" s="120" t="s">
        <v>446</v>
      </c>
      <c r="K248" s="120" t="s">
        <v>447</v>
      </c>
      <c r="L248" s="120" t="s">
        <v>448</v>
      </c>
      <c r="M248" s="120" t="s">
        <v>449</v>
      </c>
      <c r="N248" s="120" t="s">
        <v>451</v>
      </c>
    </row>
    <row r="249" spans="3:14" ht="15" thickBot="1" x14ac:dyDescent="0.35">
      <c r="C249" s="119"/>
      <c r="D249" s="127" t="s">
        <v>450</v>
      </c>
      <c r="E249" s="125"/>
      <c r="F249" s="122">
        <v>24203.852380952401</v>
      </c>
      <c r="G249" s="122">
        <v>24509.134339871292</v>
      </c>
      <c r="H249" s="122">
        <v>24839.518200068134</v>
      </c>
      <c r="I249" s="122">
        <v>25949.926792284648</v>
      </c>
      <c r="J249" s="122">
        <v>26802.883547507958</v>
      </c>
      <c r="K249" s="122">
        <v>27215.969450452245</v>
      </c>
      <c r="L249" s="122">
        <v>28082.738585785461</v>
      </c>
      <c r="M249" s="122">
        <v>28332.771202943546</v>
      </c>
      <c r="N249" s="122">
        <v>28656.058093919117</v>
      </c>
    </row>
    <row r="250" spans="3:14" x14ac:dyDescent="0.3">
      <c r="G250" s="51">
        <f>+G251/F251-1</f>
        <v>1.6665391195866963E-2</v>
      </c>
      <c r="H250" s="51">
        <f t="shared" ref="H250:N250" si="110">+H251/G251-1</f>
        <v>1.3810391214839512E-2</v>
      </c>
      <c r="I250" s="51">
        <f t="shared" si="110"/>
        <v>3.4243029543496339E-2</v>
      </c>
      <c r="J250" s="51">
        <f t="shared" si="110"/>
        <v>2.9785997073229487E-2</v>
      </c>
      <c r="K250" s="51">
        <f t="shared" si="110"/>
        <v>1.1461925867534584E-2</v>
      </c>
      <c r="L250" s="51">
        <f t="shared" si="110"/>
        <v>8.3819520732286712E-4</v>
      </c>
      <c r="M250" s="51">
        <f t="shared" si="110"/>
        <v>6.7579636325079129E-3</v>
      </c>
      <c r="N250" s="51">
        <f t="shared" si="110"/>
        <v>6.6314237196534176E-3</v>
      </c>
    </row>
    <row r="251" spans="3:14" x14ac:dyDescent="0.3">
      <c r="F251" s="150">
        <f>F246</f>
        <v>94727.278048780485</v>
      </c>
      <c r="G251" s="150">
        <f>G246</f>
        <v>96305.945194383079</v>
      </c>
      <c r="H251" s="150">
        <f t="shared" ref="H251:N251" si="111">H246</f>
        <v>97635.967973832405</v>
      </c>
      <c r="I251" s="150">
        <f t="shared" si="111"/>
        <v>100979.31930966821</v>
      </c>
      <c r="J251" s="150">
        <f t="shared" si="111"/>
        <v>103987.08901908269</v>
      </c>
      <c r="K251" s="150">
        <f t="shared" si="111"/>
        <v>105178.98132460014</v>
      </c>
      <c r="L251" s="150">
        <f t="shared" si="111"/>
        <v>105267.14184265753</v>
      </c>
      <c r="M251" s="150">
        <f t="shared" si="111"/>
        <v>105978.53335892827</v>
      </c>
      <c r="N251" s="150">
        <f t="shared" si="111"/>
        <v>106681.32191881874</v>
      </c>
    </row>
    <row r="252" spans="3:14" x14ac:dyDescent="0.3">
      <c r="F252" s="150">
        <f>F249</f>
        <v>24203.852380952401</v>
      </c>
      <c r="G252" s="150">
        <f t="shared" ref="G252:N252" si="112">G249</f>
        <v>24509.134339871292</v>
      </c>
      <c r="H252" s="150">
        <f t="shared" si="112"/>
        <v>24839.518200068134</v>
      </c>
      <c r="I252" s="150">
        <f t="shared" si="112"/>
        <v>25949.926792284648</v>
      </c>
      <c r="J252" s="150">
        <f t="shared" si="112"/>
        <v>26802.883547507958</v>
      </c>
      <c r="K252" s="150">
        <f t="shared" si="112"/>
        <v>27215.969450452245</v>
      </c>
      <c r="L252" s="150">
        <f t="shared" si="112"/>
        <v>28082.738585785461</v>
      </c>
      <c r="M252" s="150">
        <f t="shared" si="112"/>
        <v>28332.771202943546</v>
      </c>
      <c r="N252" s="150">
        <f t="shared" si="112"/>
        <v>28656.058093919117</v>
      </c>
    </row>
    <row r="253" spans="3:14" x14ac:dyDescent="0.3">
      <c r="G253" s="128">
        <f>+G252/F252-1</f>
        <v>1.2612949133631979E-2</v>
      </c>
      <c r="H253" s="128">
        <f t="shared" ref="H253:N253" si="113">+H252/G252-1</f>
        <v>1.3480029756064216E-2</v>
      </c>
      <c r="I253" s="128">
        <f t="shared" si="113"/>
        <v>4.470330637143638E-2</v>
      </c>
      <c r="J253" s="128">
        <f t="shared" si="113"/>
        <v>3.2869331850173378E-2</v>
      </c>
      <c r="K253" s="128">
        <f t="shared" si="113"/>
        <v>1.5411994840484056E-2</v>
      </c>
      <c r="L253" s="128">
        <f>+L252/K252-1</f>
        <v>3.1847814089856374E-2</v>
      </c>
      <c r="M253" s="128">
        <f t="shared" si="113"/>
        <v>8.9034271495389561E-3</v>
      </c>
      <c r="N253" s="128">
        <f t="shared" si="113"/>
        <v>1.141035194404072E-2</v>
      </c>
    </row>
  </sheetData>
  <mergeCells count="54">
    <mergeCell ref="A1:F1"/>
    <mergeCell ref="K1:L1"/>
    <mergeCell ref="A2:F2"/>
    <mergeCell ref="K2:M2"/>
    <mergeCell ref="A3:F3"/>
    <mergeCell ref="K3:L3"/>
    <mergeCell ref="A46:E46"/>
    <mergeCell ref="B35:E35"/>
    <mergeCell ref="B29:E29"/>
    <mergeCell ref="B20:E20"/>
    <mergeCell ref="A6:E6"/>
    <mergeCell ref="A7:E7"/>
    <mergeCell ref="A8:E8"/>
    <mergeCell ref="A9:E9"/>
    <mergeCell ref="B10:E10"/>
    <mergeCell ref="B56:E56"/>
    <mergeCell ref="C57:E57"/>
    <mergeCell ref="A53:E53"/>
    <mergeCell ref="A55:E55"/>
    <mergeCell ref="A48:E48"/>
    <mergeCell ref="B49:E49"/>
    <mergeCell ref="B133:E133"/>
    <mergeCell ref="B113:E113"/>
    <mergeCell ref="B84:E84"/>
    <mergeCell ref="D77:E77"/>
    <mergeCell ref="C69:E69"/>
    <mergeCell ref="D70:E70"/>
    <mergeCell ref="B161:E161"/>
    <mergeCell ref="A152:E152"/>
    <mergeCell ref="B154:E154"/>
    <mergeCell ref="A150:E150"/>
    <mergeCell ref="B140:E140"/>
    <mergeCell ref="A189:E189"/>
    <mergeCell ref="B182:E182"/>
    <mergeCell ref="B179:E179"/>
    <mergeCell ref="B173:E173"/>
    <mergeCell ref="A169:E169"/>
    <mergeCell ref="B170:E170"/>
    <mergeCell ref="A204:E204"/>
    <mergeCell ref="B200:E200"/>
    <mergeCell ref="A191:E191"/>
    <mergeCell ref="A193:E193"/>
    <mergeCell ref="B194:E194"/>
    <mergeCell ref="A216:E216"/>
    <mergeCell ref="B218:E218"/>
    <mergeCell ref="B210:E210"/>
    <mergeCell ref="A214:E214"/>
    <mergeCell ref="A206:E206"/>
    <mergeCell ref="B207:E207"/>
    <mergeCell ref="J230:K230"/>
    <mergeCell ref="H240:J240"/>
    <mergeCell ref="A229:E229"/>
    <mergeCell ref="B224:E224"/>
    <mergeCell ref="B221:E22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C326"/>
  <sheetViews>
    <sheetView topLeftCell="A210" workbookViewId="0">
      <selection activeCell="F231" sqref="F231"/>
    </sheetView>
  </sheetViews>
  <sheetFormatPr defaultColWidth="8.88671875" defaultRowHeight="14.4" outlineLevelRow="1" x14ac:dyDescent="0.3"/>
  <cols>
    <col min="1" max="1" width="13.6640625" style="17" customWidth="1"/>
    <col min="2" max="2" width="7.109375" style="17" customWidth="1"/>
    <col min="3" max="3" width="2.5546875" style="17" customWidth="1"/>
    <col min="4" max="4" width="6.33203125" style="17" customWidth="1"/>
    <col min="5" max="5" width="33.6640625" style="17" customWidth="1"/>
    <col min="6" max="14" width="13.5546875" style="56" customWidth="1"/>
    <col min="15" max="15" width="10.6640625" style="17" customWidth="1"/>
    <col min="16" max="16" width="9.44140625" style="17" bestFit="1" customWidth="1"/>
    <col min="17" max="17" width="11.33203125" style="17" customWidth="1"/>
    <col min="18" max="19" width="11.5546875" style="17" customWidth="1"/>
    <col min="20" max="29" width="9" style="17" bestFit="1" customWidth="1"/>
    <col min="30" max="16384" width="8.88671875" style="17"/>
  </cols>
  <sheetData>
    <row r="1" spans="1:29" x14ac:dyDescent="0.3">
      <c r="A1" s="178" t="s">
        <v>393</v>
      </c>
      <c r="B1" s="179"/>
      <c r="C1" s="179"/>
      <c r="D1" s="179"/>
      <c r="E1" s="179"/>
      <c r="F1" s="179"/>
      <c r="K1" s="180" t="s">
        <v>392</v>
      </c>
      <c r="L1" s="181"/>
      <c r="M1" s="181"/>
      <c r="O1" s="29" t="s">
        <v>1</v>
      </c>
    </row>
    <row r="2" spans="1:29" ht="14.1" customHeight="1" x14ac:dyDescent="0.3">
      <c r="A2" s="178" t="s">
        <v>2</v>
      </c>
      <c r="B2" s="179"/>
      <c r="C2" s="179"/>
      <c r="D2" s="179"/>
      <c r="E2" s="179"/>
      <c r="F2" s="179"/>
      <c r="K2" s="182" t="s">
        <v>391</v>
      </c>
      <c r="L2" s="179"/>
      <c r="M2" s="179"/>
      <c r="N2" s="179"/>
      <c r="O2" s="179"/>
    </row>
    <row r="3" spans="1:29" ht="20.399999999999999" x14ac:dyDescent="0.3">
      <c r="A3" s="178" t="s">
        <v>3</v>
      </c>
      <c r="B3" s="179"/>
      <c r="C3" s="179"/>
      <c r="D3" s="179"/>
      <c r="E3" s="179"/>
      <c r="F3" s="179"/>
      <c r="K3" s="180" t="s">
        <v>390</v>
      </c>
      <c r="L3" s="181"/>
      <c r="M3" s="181"/>
      <c r="O3" s="29" t="s">
        <v>389</v>
      </c>
    </row>
    <row r="4" spans="1:29" ht="4.3499999999999996" customHeight="1" x14ac:dyDescent="0.3"/>
    <row r="5" spans="1:29" ht="5.7" customHeight="1" x14ac:dyDescent="0.3">
      <c r="A5" s="30"/>
      <c r="B5" s="30"/>
      <c r="C5" s="30"/>
      <c r="D5" s="30"/>
      <c r="E5" s="30"/>
      <c r="F5" s="57"/>
      <c r="G5" s="57"/>
      <c r="H5" s="57"/>
      <c r="I5" s="57"/>
      <c r="J5" s="57"/>
      <c r="K5" s="57"/>
      <c r="L5" s="57"/>
      <c r="M5" s="57"/>
      <c r="N5" s="57"/>
      <c r="O5" s="30"/>
    </row>
    <row r="6" spans="1:29" ht="6.75" customHeight="1" x14ac:dyDescent="0.3">
      <c r="A6" s="174" t="s">
        <v>2</v>
      </c>
      <c r="B6" s="171"/>
      <c r="C6" s="171"/>
      <c r="D6" s="171"/>
      <c r="E6" s="171"/>
      <c r="F6" s="58" t="s">
        <v>2</v>
      </c>
      <c r="G6" s="58" t="s">
        <v>2</v>
      </c>
      <c r="H6" s="59" t="s">
        <v>2</v>
      </c>
      <c r="I6" s="60" t="s">
        <v>2</v>
      </c>
      <c r="J6" s="183" t="s">
        <v>2</v>
      </c>
      <c r="K6" s="184"/>
      <c r="L6" s="61"/>
      <c r="M6" s="61"/>
      <c r="N6" s="61"/>
      <c r="P6" s="8" t="s">
        <v>5</v>
      </c>
      <c r="Q6" s="20"/>
      <c r="R6" s="20"/>
      <c r="S6" s="20"/>
      <c r="T6" s="20"/>
      <c r="U6" s="20"/>
      <c r="V6" s="20"/>
      <c r="W6" s="20" t="s">
        <v>340</v>
      </c>
      <c r="X6" s="20"/>
      <c r="Y6" s="20"/>
      <c r="Z6" s="20"/>
      <c r="AA6" s="20"/>
      <c r="AB6" s="20"/>
      <c r="AC6" s="20"/>
    </row>
    <row r="7" spans="1:29" ht="18.75" customHeight="1" x14ac:dyDescent="0.3">
      <c r="A7" s="175" t="s">
        <v>2</v>
      </c>
      <c r="B7" s="171"/>
      <c r="C7" s="171"/>
      <c r="D7" s="171"/>
      <c r="E7" s="171"/>
      <c r="F7" s="62" t="s">
        <v>7</v>
      </c>
      <c r="G7" s="62" t="s">
        <v>434</v>
      </c>
      <c r="H7" s="62" t="s">
        <v>388</v>
      </c>
      <c r="I7" s="62" t="s">
        <v>10</v>
      </c>
      <c r="J7" s="62" t="s">
        <v>11</v>
      </c>
      <c r="K7" s="63" t="s">
        <v>12</v>
      </c>
      <c r="L7" s="63" t="s">
        <v>13</v>
      </c>
      <c r="M7" s="63" t="s">
        <v>14</v>
      </c>
      <c r="N7" s="64" t="s">
        <v>15</v>
      </c>
      <c r="P7" s="20">
        <v>2019</v>
      </c>
      <c r="Q7" s="20">
        <v>2020</v>
      </c>
      <c r="R7" s="20">
        <v>2021</v>
      </c>
      <c r="S7" s="20">
        <v>2022</v>
      </c>
      <c r="T7" s="20">
        <v>2023</v>
      </c>
      <c r="U7" s="20">
        <v>2024</v>
      </c>
      <c r="V7" s="20">
        <v>2025</v>
      </c>
      <c r="W7" s="20"/>
      <c r="X7" s="20"/>
      <c r="Y7" s="20"/>
      <c r="Z7" s="20"/>
      <c r="AA7" s="20"/>
      <c r="AB7" s="20"/>
      <c r="AC7" s="20"/>
    </row>
    <row r="8" spans="1:29" x14ac:dyDescent="0.3">
      <c r="A8" s="176" t="s">
        <v>2</v>
      </c>
      <c r="B8" s="171"/>
      <c r="C8" s="171"/>
      <c r="D8" s="171"/>
      <c r="E8" s="171"/>
      <c r="F8" s="62" t="s">
        <v>2</v>
      </c>
      <c r="G8" s="62" t="s">
        <v>2</v>
      </c>
      <c r="H8" s="62" t="s">
        <v>2</v>
      </c>
      <c r="I8" s="62" t="s">
        <v>2</v>
      </c>
      <c r="J8" s="62" t="s">
        <v>2</v>
      </c>
      <c r="K8" s="61"/>
      <c r="L8" s="61"/>
      <c r="M8" s="61"/>
      <c r="N8" s="6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x14ac:dyDescent="0.3">
      <c r="A9" s="172" t="s">
        <v>16</v>
      </c>
      <c r="B9" s="171"/>
      <c r="C9" s="171"/>
      <c r="D9" s="171"/>
      <c r="E9" s="171"/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61"/>
      <c r="L9" s="61"/>
      <c r="M9" s="61"/>
      <c r="N9" s="6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x14ac:dyDescent="0.3">
      <c r="A10" s="22" t="s">
        <v>2</v>
      </c>
      <c r="B10" s="170" t="s">
        <v>17</v>
      </c>
      <c r="C10" s="171"/>
      <c r="D10" s="171"/>
      <c r="E10" s="171"/>
      <c r="F10" s="65">
        <v>4046555.36</v>
      </c>
      <c r="G10" s="65">
        <v>4016893</v>
      </c>
      <c r="H10" s="65">
        <v>3975090</v>
      </c>
      <c r="I10" s="65">
        <v>3975090</v>
      </c>
      <c r="J10" s="65">
        <v>3975090</v>
      </c>
      <c r="K10" s="61">
        <f>SUM(K11:K22)</f>
        <v>4058566.8899999997</v>
      </c>
      <c r="L10" s="61">
        <f t="shared" ref="L10:N10" si="0">SUM(L11:L22)</f>
        <v>4143796.7946899994</v>
      </c>
      <c r="M10" s="61">
        <f t="shared" si="0"/>
        <v>4230816.5273784883</v>
      </c>
      <c r="N10" s="61">
        <f t="shared" si="0"/>
        <v>4319663.6744534364</v>
      </c>
      <c r="P10" s="20">
        <f>H10-G10</f>
        <v>-41803</v>
      </c>
      <c r="Q10" s="20">
        <f t="shared" ref="Q10:V10" si="1">I10-H10</f>
        <v>0</v>
      </c>
      <c r="R10" s="20">
        <f t="shared" si="1"/>
        <v>0</v>
      </c>
      <c r="S10" s="20">
        <f t="shared" si="1"/>
        <v>83476.889999999665</v>
      </c>
      <c r="T10" s="20">
        <f t="shared" si="1"/>
        <v>85229.904689999763</v>
      </c>
      <c r="U10" s="20">
        <f t="shared" si="1"/>
        <v>87019.732688488904</v>
      </c>
      <c r="V10" s="20">
        <f t="shared" si="1"/>
        <v>88847.147074948065</v>
      </c>
      <c r="W10" s="28">
        <f>P10/G10</f>
        <v>-1.0406799484078863E-2</v>
      </c>
      <c r="X10" s="28">
        <f t="shared" ref="X10:AB10" si="2">Q10/H10</f>
        <v>0</v>
      </c>
      <c r="Y10" s="28">
        <f t="shared" si="2"/>
        <v>0</v>
      </c>
      <c r="Z10" s="28">
        <f t="shared" si="2"/>
        <v>2.0999999999999915E-2</v>
      </c>
      <c r="AA10" s="28">
        <f t="shared" si="2"/>
        <v>2.0999999999999942E-2</v>
      </c>
      <c r="AB10" s="28">
        <f t="shared" si="2"/>
        <v>2.0999999999999738E-2</v>
      </c>
      <c r="AC10" s="28">
        <f>V10/M10</f>
        <v>2.0999999999999956E-2</v>
      </c>
    </row>
    <row r="11" spans="1:29" ht="14.4" hidden="1" customHeight="1" outlineLevel="1" collapsed="1" x14ac:dyDescent="0.3">
      <c r="A11" s="6" t="s">
        <v>2</v>
      </c>
      <c r="B11" s="6" t="s">
        <v>2</v>
      </c>
      <c r="C11" s="6" t="s">
        <v>2</v>
      </c>
      <c r="D11" s="22" t="s">
        <v>18</v>
      </c>
      <c r="E11" s="22" t="s">
        <v>19</v>
      </c>
      <c r="F11" s="65">
        <v>348398.8</v>
      </c>
      <c r="G11" s="65">
        <v>375000</v>
      </c>
      <c r="H11" s="65">
        <v>379000</v>
      </c>
      <c r="I11" s="65">
        <v>379000</v>
      </c>
      <c r="J11" s="65">
        <v>379000</v>
      </c>
      <c r="K11" s="61">
        <f>J11*Laskentatiedot!M$4</f>
        <v>386958.99999999994</v>
      </c>
      <c r="L11" s="61">
        <f>K11*Laskentatiedot!N$4</f>
        <v>395085.13899999991</v>
      </c>
      <c r="M11" s="61">
        <f>L11*Laskentatiedot!O$4</f>
        <v>403381.92691899987</v>
      </c>
      <c r="N11" s="61">
        <f>M11*Laskentatiedot!P$4</f>
        <v>411852.94738429884</v>
      </c>
      <c r="P11" s="20">
        <f t="shared" ref="P11:P74" si="3">H11-G11</f>
        <v>4000</v>
      </c>
      <c r="Q11" s="20">
        <f t="shared" ref="Q11:Q74" si="4">I11-H11</f>
        <v>0</v>
      </c>
      <c r="R11" s="20">
        <f t="shared" ref="R11:R74" si="5">J11-I11</f>
        <v>0</v>
      </c>
      <c r="S11" s="20">
        <f t="shared" ref="S11:S74" si="6">K11-J11</f>
        <v>7958.9999999999418</v>
      </c>
      <c r="T11" s="20">
        <f t="shared" ref="T11:T74" si="7">L11-K11</f>
        <v>8126.1389999999665</v>
      </c>
      <c r="U11" s="20">
        <f t="shared" ref="U11:U74" si="8">M11-L11</f>
        <v>8296.7879189999658</v>
      </c>
      <c r="V11" s="20">
        <f t="shared" ref="V11:V74" si="9">N11-M11</f>
        <v>8471.0204652989632</v>
      </c>
      <c r="W11" s="28">
        <f t="shared" ref="W11:W74" si="10">P11/G11</f>
        <v>1.0666666666666666E-2</v>
      </c>
      <c r="X11" s="28">
        <f t="shared" ref="X11:X74" si="11">Q11/H11</f>
        <v>0</v>
      </c>
      <c r="Y11" s="28">
        <f t="shared" ref="Y11:Y74" si="12">R11/I11</f>
        <v>0</v>
      </c>
      <c r="Z11" s="28">
        <f t="shared" ref="Z11:Z74" si="13">S11/J11</f>
        <v>2.0999999999999845E-2</v>
      </c>
      <c r="AA11" s="28">
        <f t="shared" ref="AA11:AA74" si="14">T11/K11</f>
        <v>2.0999999999999918E-2</v>
      </c>
      <c r="AB11" s="28">
        <f t="shared" ref="AB11:AB74" si="15">U11/L11</f>
        <v>2.0999999999999918E-2</v>
      </c>
      <c r="AC11" s="28">
        <f t="shared" ref="AC11:AC74" si="16">V11/M11</f>
        <v>2.0999999999999915E-2</v>
      </c>
    </row>
    <row r="12" spans="1:29" ht="14.4" hidden="1" customHeight="1" outlineLevel="1" collapsed="1" x14ac:dyDescent="0.3">
      <c r="A12" s="6" t="s">
        <v>2</v>
      </c>
      <c r="B12" s="6" t="s">
        <v>2</v>
      </c>
      <c r="C12" s="6" t="s">
        <v>2</v>
      </c>
      <c r="D12" s="22" t="s">
        <v>387</v>
      </c>
      <c r="E12" s="22" t="s">
        <v>386</v>
      </c>
      <c r="F12" s="65">
        <v>2250</v>
      </c>
      <c r="G12" s="65">
        <v>1000</v>
      </c>
      <c r="H12" s="65">
        <v>1000</v>
      </c>
      <c r="I12" s="65">
        <v>1000</v>
      </c>
      <c r="J12" s="65">
        <v>1000</v>
      </c>
      <c r="K12" s="61">
        <f>J12*Laskentatiedot!M$4</f>
        <v>1020.9999999999999</v>
      </c>
      <c r="L12" s="61">
        <f>K12*Laskentatiedot!N$4</f>
        <v>1042.4409999999998</v>
      </c>
      <c r="M12" s="61">
        <f>L12*Laskentatiedot!O$4</f>
        <v>1064.3322609999998</v>
      </c>
      <c r="N12" s="61">
        <f>M12*Laskentatiedot!P$4</f>
        <v>1086.6832384809998</v>
      </c>
      <c r="P12" s="20">
        <f t="shared" si="3"/>
        <v>0</v>
      </c>
      <c r="Q12" s="20">
        <f t="shared" si="4"/>
        <v>0</v>
      </c>
      <c r="R12" s="20">
        <f t="shared" si="5"/>
        <v>0</v>
      </c>
      <c r="S12" s="20">
        <f t="shared" si="6"/>
        <v>20.999999999999886</v>
      </c>
      <c r="T12" s="20">
        <f t="shared" si="7"/>
        <v>21.440999999999917</v>
      </c>
      <c r="U12" s="20">
        <f t="shared" si="8"/>
        <v>21.891260999999986</v>
      </c>
      <c r="V12" s="20">
        <f t="shared" si="9"/>
        <v>22.350977480999973</v>
      </c>
      <c r="W12" s="28">
        <f t="shared" si="10"/>
        <v>0</v>
      </c>
      <c r="X12" s="28">
        <f t="shared" si="11"/>
        <v>0</v>
      </c>
      <c r="Y12" s="28">
        <f t="shared" si="12"/>
        <v>0</v>
      </c>
      <c r="Z12" s="28">
        <f t="shared" si="13"/>
        <v>2.0999999999999887E-2</v>
      </c>
      <c r="AA12" s="28">
        <f t="shared" si="14"/>
        <v>2.0999999999999922E-2</v>
      </c>
      <c r="AB12" s="28">
        <f t="shared" si="15"/>
        <v>2.0999999999999991E-2</v>
      </c>
      <c r="AC12" s="28">
        <f t="shared" si="16"/>
        <v>2.0999999999999977E-2</v>
      </c>
    </row>
    <row r="13" spans="1:29" ht="14.4" hidden="1" customHeight="1" outlineLevel="1" collapsed="1" x14ac:dyDescent="0.3">
      <c r="A13" s="6" t="s">
        <v>2</v>
      </c>
      <c r="B13" s="6" t="s">
        <v>2</v>
      </c>
      <c r="C13" s="6" t="s">
        <v>2</v>
      </c>
      <c r="D13" s="22" t="s">
        <v>385</v>
      </c>
      <c r="E13" s="22" t="s">
        <v>384</v>
      </c>
      <c r="F13" s="65">
        <v>394513.21</v>
      </c>
      <c r="G13" s="65">
        <v>400000</v>
      </c>
      <c r="H13" s="65">
        <v>400000</v>
      </c>
      <c r="I13" s="65">
        <v>400000</v>
      </c>
      <c r="J13" s="65">
        <v>400000</v>
      </c>
      <c r="K13" s="61">
        <f>J13*Laskentatiedot!M$4</f>
        <v>408399.99999999994</v>
      </c>
      <c r="L13" s="61">
        <f>K13*Laskentatiedot!N$4</f>
        <v>416976.39999999991</v>
      </c>
      <c r="M13" s="61">
        <f>L13*Laskentatiedot!O$4</f>
        <v>425732.90439999988</v>
      </c>
      <c r="N13" s="61">
        <f>M13*Laskentatiedot!P$4</f>
        <v>434673.29539239983</v>
      </c>
      <c r="P13" s="20">
        <f t="shared" si="3"/>
        <v>0</v>
      </c>
      <c r="Q13" s="20">
        <f t="shared" si="4"/>
        <v>0</v>
      </c>
      <c r="R13" s="20">
        <f t="shared" si="5"/>
        <v>0</v>
      </c>
      <c r="S13" s="20">
        <f t="shared" si="6"/>
        <v>8399.9999999999418</v>
      </c>
      <c r="T13" s="20">
        <f t="shared" si="7"/>
        <v>8576.3999999999651</v>
      </c>
      <c r="U13" s="20">
        <f t="shared" si="8"/>
        <v>8756.5043999999762</v>
      </c>
      <c r="V13" s="20">
        <f t="shared" si="9"/>
        <v>8940.3909923999454</v>
      </c>
      <c r="W13" s="28">
        <f t="shared" si="10"/>
        <v>0</v>
      </c>
      <c r="X13" s="28">
        <f t="shared" si="11"/>
        <v>0</v>
      </c>
      <c r="Y13" s="28">
        <f t="shared" si="12"/>
        <v>0</v>
      </c>
      <c r="Z13" s="28">
        <f t="shared" si="13"/>
        <v>2.0999999999999856E-2</v>
      </c>
      <c r="AA13" s="28">
        <f t="shared" si="14"/>
        <v>2.0999999999999918E-2</v>
      </c>
      <c r="AB13" s="28">
        <f t="shared" si="15"/>
        <v>2.0999999999999946E-2</v>
      </c>
      <c r="AC13" s="28">
        <f t="shared" si="16"/>
        <v>2.0999999999999876E-2</v>
      </c>
    </row>
    <row r="14" spans="1:29" ht="14.4" hidden="1" customHeight="1" outlineLevel="1" collapsed="1" x14ac:dyDescent="0.3">
      <c r="A14" s="6" t="s">
        <v>2</v>
      </c>
      <c r="B14" s="6" t="s">
        <v>2</v>
      </c>
      <c r="C14" s="6" t="s">
        <v>2</v>
      </c>
      <c r="D14" s="22" t="s">
        <v>383</v>
      </c>
      <c r="E14" s="22" t="s">
        <v>382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1">
        <f>J14*Laskentatiedot!M$4</f>
        <v>0</v>
      </c>
      <c r="L14" s="61">
        <f>K14*Laskentatiedot!N$4</f>
        <v>0</v>
      </c>
      <c r="M14" s="61">
        <f>L14*Laskentatiedot!O$4</f>
        <v>0</v>
      </c>
      <c r="N14" s="61">
        <f>M14*Laskentatiedot!P$4</f>
        <v>0</v>
      </c>
      <c r="P14" s="20">
        <f t="shared" si="3"/>
        <v>0</v>
      </c>
      <c r="Q14" s="20">
        <f t="shared" si="4"/>
        <v>0</v>
      </c>
      <c r="R14" s="20">
        <f t="shared" si="5"/>
        <v>0</v>
      </c>
      <c r="S14" s="20">
        <f t="shared" si="6"/>
        <v>0</v>
      </c>
      <c r="T14" s="20">
        <f t="shared" si="7"/>
        <v>0</v>
      </c>
      <c r="U14" s="20">
        <f t="shared" si="8"/>
        <v>0</v>
      </c>
      <c r="V14" s="20">
        <f t="shared" si="9"/>
        <v>0</v>
      </c>
      <c r="W14" s="28" t="e">
        <f t="shared" si="10"/>
        <v>#DIV/0!</v>
      </c>
      <c r="X14" s="28" t="e">
        <f t="shared" si="11"/>
        <v>#DIV/0!</v>
      </c>
      <c r="Y14" s="28" t="e">
        <f t="shared" si="12"/>
        <v>#DIV/0!</v>
      </c>
      <c r="Z14" s="28" t="e">
        <f t="shared" si="13"/>
        <v>#DIV/0!</v>
      </c>
      <c r="AA14" s="28" t="e">
        <f t="shared" si="14"/>
        <v>#DIV/0!</v>
      </c>
      <c r="AB14" s="28" t="e">
        <f t="shared" si="15"/>
        <v>#DIV/0!</v>
      </c>
      <c r="AC14" s="28" t="e">
        <f t="shared" si="16"/>
        <v>#DIV/0!</v>
      </c>
    </row>
    <row r="15" spans="1:29" ht="14.4" hidden="1" customHeight="1" outlineLevel="1" collapsed="1" x14ac:dyDescent="0.3">
      <c r="A15" s="6" t="s">
        <v>2</v>
      </c>
      <c r="B15" s="6" t="s">
        <v>2</v>
      </c>
      <c r="C15" s="6" t="s">
        <v>2</v>
      </c>
      <c r="D15" s="22" t="s">
        <v>381</v>
      </c>
      <c r="E15" s="22" t="s">
        <v>380</v>
      </c>
      <c r="F15" s="65">
        <v>6612.36</v>
      </c>
      <c r="G15" s="65">
        <v>9000</v>
      </c>
      <c r="H15" s="65">
        <v>9000</v>
      </c>
      <c r="I15" s="65">
        <v>9000</v>
      </c>
      <c r="J15" s="65">
        <v>9000</v>
      </c>
      <c r="K15" s="61">
        <f>J15*Laskentatiedot!M$4</f>
        <v>9189</v>
      </c>
      <c r="L15" s="61">
        <f>K15*Laskentatiedot!N$4</f>
        <v>9381.9689999999991</v>
      </c>
      <c r="M15" s="61">
        <f>L15*Laskentatiedot!O$4</f>
        <v>9578.9903489999979</v>
      </c>
      <c r="N15" s="61">
        <f>M15*Laskentatiedot!P$4</f>
        <v>9780.1491463289967</v>
      </c>
      <c r="P15" s="20">
        <f t="shared" si="3"/>
        <v>0</v>
      </c>
      <c r="Q15" s="20">
        <f t="shared" si="4"/>
        <v>0</v>
      </c>
      <c r="R15" s="20">
        <f t="shared" si="5"/>
        <v>0</v>
      </c>
      <c r="S15" s="20">
        <f t="shared" si="6"/>
        <v>189</v>
      </c>
      <c r="T15" s="20">
        <f t="shared" si="7"/>
        <v>192.96899999999914</v>
      </c>
      <c r="U15" s="20">
        <f t="shared" si="8"/>
        <v>197.02134899999874</v>
      </c>
      <c r="V15" s="20">
        <f t="shared" si="9"/>
        <v>201.15879732899884</v>
      </c>
      <c r="W15" s="28">
        <f t="shared" si="10"/>
        <v>0</v>
      </c>
      <c r="X15" s="28">
        <f t="shared" si="11"/>
        <v>0</v>
      </c>
      <c r="Y15" s="28">
        <f t="shared" si="12"/>
        <v>0</v>
      </c>
      <c r="Z15" s="28">
        <f t="shared" si="13"/>
        <v>2.1000000000000001E-2</v>
      </c>
      <c r="AA15" s="28">
        <f t="shared" si="14"/>
        <v>2.0999999999999908E-2</v>
      </c>
      <c r="AB15" s="28">
        <f t="shared" si="15"/>
        <v>2.0999999999999866E-2</v>
      </c>
      <c r="AC15" s="28">
        <f t="shared" si="16"/>
        <v>2.0999999999999883E-2</v>
      </c>
    </row>
    <row r="16" spans="1:29" ht="14.4" hidden="1" customHeight="1" outlineLevel="1" collapsed="1" x14ac:dyDescent="0.3">
      <c r="A16" s="6" t="s">
        <v>2</v>
      </c>
      <c r="B16" s="6" t="s">
        <v>2</v>
      </c>
      <c r="C16" s="6" t="s">
        <v>2</v>
      </c>
      <c r="D16" s="22" t="s">
        <v>22</v>
      </c>
      <c r="E16" s="22" t="s">
        <v>23</v>
      </c>
      <c r="F16" s="65">
        <v>52978.400000000001</v>
      </c>
      <c r="G16" s="65">
        <v>60000</v>
      </c>
      <c r="H16" s="65">
        <v>89000</v>
      </c>
      <c r="I16" s="65">
        <v>89000</v>
      </c>
      <c r="J16" s="65">
        <v>89000</v>
      </c>
      <c r="K16" s="61">
        <f>J16*Laskentatiedot!M$4</f>
        <v>90868.999999999985</v>
      </c>
      <c r="L16" s="61">
        <f>K16*Laskentatiedot!N$4</f>
        <v>92777.248999999982</v>
      </c>
      <c r="M16" s="61">
        <f>L16*Laskentatiedot!O$4</f>
        <v>94725.571228999979</v>
      </c>
      <c r="N16" s="61">
        <f>M16*Laskentatiedot!P$4</f>
        <v>96714.808224808963</v>
      </c>
      <c r="P16" s="20">
        <f t="shared" si="3"/>
        <v>29000</v>
      </c>
      <c r="Q16" s="20">
        <f t="shared" si="4"/>
        <v>0</v>
      </c>
      <c r="R16" s="20">
        <f t="shared" si="5"/>
        <v>0</v>
      </c>
      <c r="S16" s="20">
        <f t="shared" si="6"/>
        <v>1868.9999999999854</v>
      </c>
      <c r="T16" s="20">
        <f t="shared" si="7"/>
        <v>1908.2489999999962</v>
      </c>
      <c r="U16" s="20">
        <f t="shared" si="8"/>
        <v>1948.3222289999976</v>
      </c>
      <c r="V16" s="20">
        <f t="shared" si="9"/>
        <v>1989.2369958089839</v>
      </c>
      <c r="W16" s="28">
        <f t="shared" si="10"/>
        <v>0.48333333333333334</v>
      </c>
      <c r="X16" s="28">
        <f t="shared" si="11"/>
        <v>0</v>
      </c>
      <c r="Y16" s="28">
        <f t="shared" si="12"/>
        <v>0</v>
      </c>
      <c r="Z16" s="28">
        <f t="shared" si="13"/>
        <v>2.0999999999999835E-2</v>
      </c>
      <c r="AA16" s="28">
        <f t="shared" si="14"/>
        <v>2.099999999999996E-2</v>
      </c>
      <c r="AB16" s="28">
        <f t="shared" si="15"/>
        <v>2.0999999999999977E-2</v>
      </c>
      <c r="AC16" s="28">
        <f t="shared" si="16"/>
        <v>2.0999999999999835E-2</v>
      </c>
    </row>
    <row r="17" spans="1:29" ht="14.4" hidden="1" customHeight="1" outlineLevel="1" collapsed="1" x14ac:dyDescent="0.3">
      <c r="A17" s="6" t="s">
        <v>2</v>
      </c>
      <c r="B17" s="6" t="s">
        <v>2</v>
      </c>
      <c r="C17" s="6" t="s">
        <v>2</v>
      </c>
      <c r="D17" s="22" t="s">
        <v>379</v>
      </c>
      <c r="E17" s="22" t="s">
        <v>378</v>
      </c>
      <c r="F17" s="65">
        <v>2746713.63</v>
      </c>
      <c r="G17" s="65">
        <v>2866293</v>
      </c>
      <c r="H17" s="65">
        <v>2707390</v>
      </c>
      <c r="I17" s="65">
        <v>2707390</v>
      </c>
      <c r="J17" s="65">
        <v>2707390</v>
      </c>
      <c r="K17" s="61">
        <f>J17*Laskentatiedot!M$4</f>
        <v>2764245.19</v>
      </c>
      <c r="L17" s="61">
        <f>K17*Laskentatiedot!N$4</f>
        <v>2822294.3389899996</v>
      </c>
      <c r="M17" s="61">
        <f>L17*Laskentatiedot!O$4</f>
        <v>2881562.5201087892</v>
      </c>
      <c r="N17" s="61">
        <f>M17*Laskentatiedot!P$4</f>
        <v>2942075.3330310737</v>
      </c>
      <c r="P17" s="20">
        <f t="shared" si="3"/>
        <v>-158903</v>
      </c>
      <c r="Q17" s="20">
        <f t="shared" si="4"/>
        <v>0</v>
      </c>
      <c r="R17" s="20">
        <f t="shared" si="5"/>
        <v>0</v>
      </c>
      <c r="S17" s="20">
        <f t="shared" si="6"/>
        <v>56855.189999999944</v>
      </c>
      <c r="T17" s="20">
        <f t="shared" si="7"/>
        <v>58049.148989999667</v>
      </c>
      <c r="U17" s="20">
        <f t="shared" si="8"/>
        <v>59268.181118789595</v>
      </c>
      <c r="V17" s="20">
        <f t="shared" si="9"/>
        <v>60512.812922284473</v>
      </c>
      <c r="W17" s="28">
        <f t="shared" si="10"/>
        <v>-5.5438505414484841E-2</v>
      </c>
      <c r="X17" s="28">
        <f t="shared" si="11"/>
        <v>0</v>
      </c>
      <c r="Y17" s="28">
        <f t="shared" si="12"/>
        <v>0</v>
      </c>
      <c r="Z17" s="28">
        <f t="shared" si="13"/>
        <v>2.099999999999998E-2</v>
      </c>
      <c r="AA17" s="28">
        <f t="shared" si="14"/>
        <v>2.099999999999988E-2</v>
      </c>
      <c r="AB17" s="28">
        <f t="shared" si="15"/>
        <v>2.0999999999999859E-2</v>
      </c>
      <c r="AC17" s="28">
        <f t="shared" si="16"/>
        <v>2.0999999999999967E-2</v>
      </c>
    </row>
    <row r="18" spans="1:29" ht="14.4" hidden="1" customHeight="1" outlineLevel="1" collapsed="1" x14ac:dyDescent="0.3">
      <c r="A18" s="6" t="s">
        <v>2</v>
      </c>
      <c r="B18" s="6" t="s">
        <v>2</v>
      </c>
      <c r="C18" s="6" t="s">
        <v>2</v>
      </c>
      <c r="D18" s="22" t="s">
        <v>377</v>
      </c>
      <c r="E18" s="22" t="s">
        <v>376</v>
      </c>
      <c r="F18" s="65">
        <v>0</v>
      </c>
      <c r="G18" s="65">
        <v>500</v>
      </c>
      <c r="H18" s="65">
        <v>500</v>
      </c>
      <c r="I18" s="65">
        <v>500</v>
      </c>
      <c r="J18" s="65">
        <v>500</v>
      </c>
      <c r="K18" s="61">
        <f>J18*Laskentatiedot!M$4</f>
        <v>510.49999999999994</v>
      </c>
      <c r="L18" s="61">
        <f>K18*Laskentatiedot!N$4</f>
        <v>521.2204999999999</v>
      </c>
      <c r="M18" s="61">
        <f>L18*Laskentatiedot!O$4</f>
        <v>532.16613049999989</v>
      </c>
      <c r="N18" s="61">
        <f>M18*Laskentatiedot!P$4</f>
        <v>543.34161924049988</v>
      </c>
      <c r="P18" s="20">
        <f t="shared" si="3"/>
        <v>0</v>
      </c>
      <c r="Q18" s="20">
        <f t="shared" si="4"/>
        <v>0</v>
      </c>
      <c r="R18" s="20">
        <f t="shared" si="5"/>
        <v>0</v>
      </c>
      <c r="S18" s="20">
        <f t="shared" si="6"/>
        <v>10.499999999999943</v>
      </c>
      <c r="T18" s="20">
        <f t="shared" si="7"/>
        <v>10.720499999999959</v>
      </c>
      <c r="U18" s="20">
        <f t="shared" si="8"/>
        <v>10.945630499999993</v>
      </c>
      <c r="V18" s="20">
        <f t="shared" si="9"/>
        <v>11.175488740499986</v>
      </c>
      <c r="W18" s="28">
        <f t="shared" si="10"/>
        <v>0</v>
      </c>
      <c r="X18" s="28">
        <f t="shared" si="11"/>
        <v>0</v>
      </c>
      <c r="Y18" s="28">
        <f t="shared" si="12"/>
        <v>0</v>
      </c>
      <c r="Z18" s="28">
        <f t="shared" si="13"/>
        <v>2.0999999999999887E-2</v>
      </c>
      <c r="AA18" s="28">
        <f t="shared" si="14"/>
        <v>2.0999999999999922E-2</v>
      </c>
      <c r="AB18" s="28">
        <f t="shared" si="15"/>
        <v>2.0999999999999991E-2</v>
      </c>
      <c r="AC18" s="28">
        <f t="shared" si="16"/>
        <v>2.0999999999999977E-2</v>
      </c>
    </row>
    <row r="19" spans="1:29" ht="14.4" hidden="1" customHeight="1" outlineLevel="1" collapsed="1" x14ac:dyDescent="0.3">
      <c r="A19" s="6" t="s">
        <v>2</v>
      </c>
      <c r="B19" s="6" t="s">
        <v>2</v>
      </c>
      <c r="C19" s="6" t="s">
        <v>2</v>
      </c>
      <c r="D19" s="22" t="s">
        <v>24</v>
      </c>
      <c r="E19" s="22" t="s">
        <v>25</v>
      </c>
      <c r="F19" s="65">
        <v>73649.179999999993</v>
      </c>
      <c r="G19" s="65">
        <v>40000</v>
      </c>
      <c r="H19" s="65">
        <v>34000</v>
      </c>
      <c r="I19" s="65">
        <v>34000</v>
      </c>
      <c r="J19" s="65">
        <v>34000</v>
      </c>
      <c r="K19" s="61">
        <f>J19*Laskentatiedot!M$4</f>
        <v>34714</v>
      </c>
      <c r="L19" s="61">
        <f>K19*Laskentatiedot!N$4</f>
        <v>35442.993999999999</v>
      </c>
      <c r="M19" s="61">
        <f>L19*Laskentatiedot!O$4</f>
        <v>36187.296873999992</v>
      </c>
      <c r="N19" s="61">
        <f>M19*Laskentatiedot!P$4</f>
        <v>36947.230108353986</v>
      </c>
      <c r="P19" s="20">
        <f t="shared" si="3"/>
        <v>-6000</v>
      </c>
      <c r="Q19" s="20">
        <f t="shared" si="4"/>
        <v>0</v>
      </c>
      <c r="R19" s="20">
        <f t="shared" si="5"/>
        <v>0</v>
      </c>
      <c r="S19" s="20">
        <f t="shared" si="6"/>
        <v>714</v>
      </c>
      <c r="T19" s="20">
        <f t="shared" si="7"/>
        <v>728.99399999999878</v>
      </c>
      <c r="U19" s="20">
        <f t="shared" si="8"/>
        <v>744.30287399999361</v>
      </c>
      <c r="V19" s="20">
        <f t="shared" si="9"/>
        <v>759.93323435399361</v>
      </c>
      <c r="W19" s="28">
        <f t="shared" si="10"/>
        <v>-0.15</v>
      </c>
      <c r="X19" s="28">
        <f t="shared" si="11"/>
        <v>0</v>
      </c>
      <c r="Y19" s="28">
        <f t="shared" si="12"/>
        <v>0</v>
      </c>
      <c r="Z19" s="28">
        <f t="shared" si="13"/>
        <v>2.1000000000000001E-2</v>
      </c>
      <c r="AA19" s="28">
        <f t="shared" si="14"/>
        <v>2.0999999999999963E-2</v>
      </c>
      <c r="AB19" s="28">
        <f t="shared" si="15"/>
        <v>2.0999999999999821E-2</v>
      </c>
      <c r="AC19" s="28">
        <f t="shared" si="16"/>
        <v>2.0999999999999828E-2</v>
      </c>
    </row>
    <row r="20" spans="1:29" ht="14.4" hidden="1" customHeight="1" outlineLevel="1" collapsed="1" x14ac:dyDescent="0.3">
      <c r="A20" s="6" t="s">
        <v>2</v>
      </c>
      <c r="B20" s="6" t="s">
        <v>2</v>
      </c>
      <c r="C20" s="6" t="s">
        <v>2</v>
      </c>
      <c r="D20" s="22" t="s">
        <v>28</v>
      </c>
      <c r="E20" s="22" t="s">
        <v>29</v>
      </c>
      <c r="F20" s="65">
        <v>13218.77</v>
      </c>
      <c r="G20" s="65">
        <v>12700</v>
      </c>
      <c r="H20" s="65">
        <v>12800</v>
      </c>
      <c r="I20" s="65">
        <v>12800</v>
      </c>
      <c r="J20" s="65">
        <v>12800</v>
      </c>
      <c r="K20" s="61">
        <f>J20*Laskentatiedot!M$4</f>
        <v>13068.8</v>
      </c>
      <c r="L20" s="61">
        <f>K20*Laskentatiedot!N$4</f>
        <v>13343.244799999999</v>
      </c>
      <c r="M20" s="61">
        <f>L20*Laskentatiedot!O$4</f>
        <v>13623.452940799998</v>
      </c>
      <c r="N20" s="61">
        <f>M20*Laskentatiedot!P$4</f>
        <v>13909.545452556797</v>
      </c>
      <c r="P20" s="20">
        <f t="shared" si="3"/>
        <v>100</v>
      </c>
      <c r="Q20" s="20">
        <f t="shared" si="4"/>
        <v>0</v>
      </c>
      <c r="R20" s="20">
        <f t="shared" si="5"/>
        <v>0</v>
      </c>
      <c r="S20" s="20">
        <f t="shared" si="6"/>
        <v>268.79999999999927</v>
      </c>
      <c r="T20" s="20">
        <f t="shared" si="7"/>
        <v>274.4447999999993</v>
      </c>
      <c r="U20" s="20">
        <f t="shared" si="8"/>
        <v>280.20814079999946</v>
      </c>
      <c r="V20" s="20">
        <f t="shared" si="9"/>
        <v>286.09251175679856</v>
      </c>
      <c r="W20" s="28">
        <f t="shared" si="10"/>
        <v>7.874015748031496E-3</v>
      </c>
      <c r="X20" s="28">
        <f t="shared" si="11"/>
        <v>0</v>
      </c>
      <c r="Y20" s="28">
        <f t="shared" si="12"/>
        <v>0</v>
      </c>
      <c r="Z20" s="28">
        <f t="shared" si="13"/>
        <v>2.0999999999999942E-2</v>
      </c>
      <c r="AA20" s="28">
        <f t="shared" si="14"/>
        <v>2.0999999999999949E-2</v>
      </c>
      <c r="AB20" s="28">
        <f t="shared" si="15"/>
        <v>2.0999999999999963E-2</v>
      </c>
      <c r="AC20" s="28">
        <f t="shared" si="16"/>
        <v>2.0999999999999897E-2</v>
      </c>
    </row>
    <row r="21" spans="1:29" ht="14.4" hidden="1" customHeight="1" outlineLevel="1" collapsed="1" x14ac:dyDescent="0.3">
      <c r="A21" s="6" t="s">
        <v>2</v>
      </c>
      <c r="B21" s="6" t="s">
        <v>2</v>
      </c>
      <c r="C21" s="6" t="s">
        <v>2</v>
      </c>
      <c r="D21" s="22" t="s">
        <v>30</v>
      </c>
      <c r="E21" s="22" t="s">
        <v>31</v>
      </c>
      <c r="F21" s="65">
        <v>1510</v>
      </c>
      <c r="G21" s="65">
        <v>0</v>
      </c>
      <c r="H21" s="65">
        <v>15000</v>
      </c>
      <c r="I21" s="65">
        <v>15000</v>
      </c>
      <c r="J21" s="65">
        <v>15000</v>
      </c>
      <c r="K21" s="61">
        <f>J21*Laskentatiedot!M$4</f>
        <v>15314.999999999998</v>
      </c>
      <c r="L21" s="61">
        <f>K21*Laskentatiedot!N$4</f>
        <v>15636.614999999996</v>
      </c>
      <c r="M21" s="61">
        <f>L21*Laskentatiedot!O$4</f>
        <v>15964.983914999995</v>
      </c>
      <c r="N21" s="61">
        <f>M21*Laskentatiedot!P$4</f>
        <v>16300.248577214994</v>
      </c>
      <c r="P21" s="20">
        <f t="shared" si="3"/>
        <v>15000</v>
      </c>
      <c r="Q21" s="20">
        <f t="shared" si="4"/>
        <v>0</v>
      </c>
      <c r="R21" s="20">
        <f t="shared" si="5"/>
        <v>0</v>
      </c>
      <c r="S21" s="20">
        <f t="shared" si="6"/>
        <v>314.99999999999818</v>
      </c>
      <c r="T21" s="20">
        <f t="shared" si="7"/>
        <v>321.61499999999796</v>
      </c>
      <c r="U21" s="20">
        <f t="shared" si="8"/>
        <v>328.36891499999911</v>
      </c>
      <c r="V21" s="20">
        <f t="shared" si="9"/>
        <v>335.26466221499868</v>
      </c>
      <c r="W21" s="28" t="e">
        <f t="shared" si="10"/>
        <v>#DIV/0!</v>
      </c>
      <c r="X21" s="28">
        <f t="shared" si="11"/>
        <v>0</v>
      </c>
      <c r="Y21" s="28">
        <f t="shared" si="12"/>
        <v>0</v>
      </c>
      <c r="Z21" s="28">
        <f t="shared" si="13"/>
        <v>2.099999999999988E-2</v>
      </c>
      <c r="AA21" s="28">
        <f t="shared" si="14"/>
        <v>2.0999999999999869E-2</v>
      </c>
      <c r="AB21" s="28">
        <f t="shared" si="15"/>
        <v>2.0999999999999949E-2</v>
      </c>
      <c r="AC21" s="28">
        <f t="shared" si="16"/>
        <v>2.0999999999999925E-2</v>
      </c>
    </row>
    <row r="22" spans="1:29" ht="14.4" hidden="1" customHeight="1" outlineLevel="1" collapsed="1" x14ac:dyDescent="0.3">
      <c r="A22" s="6" t="s">
        <v>2</v>
      </c>
      <c r="B22" s="6" t="s">
        <v>2</v>
      </c>
      <c r="C22" s="6" t="s">
        <v>2</v>
      </c>
      <c r="D22" s="22" t="s">
        <v>32</v>
      </c>
      <c r="E22" s="22" t="s">
        <v>33</v>
      </c>
      <c r="F22" s="65">
        <v>406711.01</v>
      </c>
      <c r="G22" s="65">
        <v>252400</v>
      </c>
      <c r="H22" s="65">
        <v>327400</v>
      </c>
      <c r="I22" s="65">
        <v>327400</v>
      </c>
      <c r="J22" s="65">
        <v>327400</v>
      </c>
      <c r="K22" s="61">
        <f>J22*Laskentatiedot!M$4</f>
        <v>334275.39999999997</v>
      </c>
      <c r="L22" s="61">
        <f>K22*Laskentatiedot!N$4</f>
        <v>341295.18339999992</v>
      </c>
      <c r="M22" s="61">
        <f>L22*Laskentatiedot!O$4</f>
        <v>348462.38225139986</v>
      </c>
      <c r="N22" s="61">
        <f>M22*Laskentatiedot!P$4</f>
        <v>355780.09227867925</v>
      </c>
      <c r="P22" s="20">
        <f t="shared" si="3"/>
        <v>75000</v>
      </c>
      <c r="Q22" s="20">
        <f t="shared" si="4"/>
        <v>0</v>
      </c>
      <c r="R22" s="20">
        <f t="shared" si="5"/>
        <v>0</v>
      </c>
      <c r="S22" s="20">
        <f t="shared" si="6"/>
        <v>6875.3999999999651</v>
      </c>
      <c r="T22" s="20">
        <f t="shared" si="7"/>
        <v>7019.7833999999566</v>
      </c>
      <c r="U22" s="20">
        <f t="shared" si="8"/>
        <v>7167.1988513999386</v>
      </c>
      <c r="V22" s="20">
        <f t="shared" si="9"/>
        <v>7317.7100272793905</v>
      </c>
      <c r="W22" s="28">
        <f t="shared" si="10"/>
        <v>0.29714738510301109</v>
      </c>
      <c r="X22" s="28">
        <f t="shared" si="11"/>
        <v>0</v>
      </c>
      <c r="Y22" s="28">
        <f t="shared" si="12"/>
        <v>0</v>
      </c>
      <c r="Z22" s="28">
        <f t="shared" si="13"/>
        <v>2.0999999999999894E-2</v>
      </c>
      <c r="AA22" s="28">
        <f t="shared" si="14"/>
        <v>2.0999999999999873E-2</v>
      </c>
      <c r="AB22" s="28">
        <f t="shared" si="15"/>
        <v>2.0999999999999824E-2</v>
      </c>
      <c r="AC22" s="28">
        <f t="shared" si="16"/>
        <v>2.099999999999998E-2</v>
      </c>
    </row>
    <row r="23" spans="1:29" ht="14.4" hidden="1" customHeight="1" outlineLevel="1" collapsed="1" x14ac:dyDescent="0.3">
      <c r="A23" s="6" t="s">
        <v>2</v>
      </c>
      <c r="B23" s="6" t="s">
        <v>2</v>
      </c>
      <c r="C23" s="6" t="s">
        <v>2</v>
      </c>
      <c r="D23" s="6" t="s">
        <v>2</v>
      </c>
      <c r="E23" s="6" t="s">
        <v>2</v>
      </c>
      <c r="F23" s="59" t="s">
        <v>2</v>
      </c>
      <c r="G23" s="59" t="s">
        <v>2</v>
      </c>
      <c r="H23" s="59" t="s">
        <v>2</v>
      </c>
      <c r="I23" s="59" t="s">
        <v>2</v>
      </c>
      <c r="J23" s="59" t="s">
        <v>2</v>
      </c>
      <c r="K23" s="61"/>
      <c r="L23" s="61"/>
      <c r="M23" s="61"/>
      <c r="N23" s="61"/>
      <c r="P23" s="20" t="e">
        <f t="shared" si="3"/>
        <v>#VALUE!</v>
      </c>
      <c r="Q23" s="20" t="e">
        <f t="shared" si="4"/>
        <v>#VALUE!</v>
      </c>
      <c r="R23" s="20" t="e">
        <f t="shared" si="5"/>
        <v>#VALUE!</v>
      </c>
      <c r="S23" s="20" t="e">
        <f t="shared" si="6"/>
        <v>#VALUE!</v>
      </c>
      <c r="T23" s="20">
        <f t="shared" si="7"/>
        <v>0</v>
      </c>
      <c r="U23" s="20">
        <f t="shared" si="8"/>
        <v>0</v>
      </c>
      <c r="V23" s="20">
        <f t="shared" si="9"/>
        <v>0</v>
      </c>
      <c r="W23" s="28" t="e">
        <f t="shared" si="10"/>
        <v>#VALUE!</v>
      </c>
      <c r="X23" s="28" t="e">
        <f t="shared" si="11"/>
        <v>#VALUE!</v>
      </c>
      <c r="Y23" s="28" t="e">
        <f t="shared" si="12"/>
        <v>#VALUE!</v>
      </c>
      <c r="Z23" s="28" t="e">
        <f t="shared" si="13"/>
        <v>#VALUE!</v>
      </c>
      <c r="AA23" s="28" t="e">
        <f t="shared" si="14"/>
        <v>#DIV/0!</v>
      </c>
      <c r="AB23" s="28" t="e">
        <f t="shared" si="15"/>
        <v>#DIV/0!</v>
      </c>
      <c r="AC23" s="28" t="e">
        <f t="shared" si="16"/>
        <v>#DIV/0!</v>
      </c>
    </row>
    <row r="24" spans="1:29" collapsed="1" x14ac:dyDescent="0.3">
      <c r="A24" s="22" t="s">
        <v>2</v>
      </c>
      <c r="B24" s="170" t="s">
        <v>34</v>
      </c>
      <c r="C24" s="171"/>
      <c r="D24" s="171"/>
      <c r="E24" s="171"/>
      <c r="F24" s="65">
        <v>518650.61</v>
      </c>
      <c r="G24" s="65">
        <v>511850</v>
      </c>
      <c r="H24" s="65">
        <v>466394</v>
      </c>
      <c r="I24" s="65">
        <v>466394</v>
      </c>
      <c r="J24" s="65">
        <v>466394</v>
      </c>
      <c r="K24" s="61">
        <f>SUM(K25:K34)</f>
        <v>476188.27399999992</v>
      </c>
      <c r="L24" s="61">
        <f t="shared" ref="L24:N24" si="17">SUM(L25:L34)</f>
        <v>486188.22775399988</v>
      </c>
      <c r="M24" s="61">
        <f t="shared" si="17"/>
        <v>496398.18053683382</v>
      </c>
      <c r="N24" s="61">
        <f t="shared" si="17"/>
        <v>506822.54232810729</v>
      </c>
      <c r="P24" s="20">
        <f t="shared" si="3"/>
        <v>-45456</v>
      </c>
      <c r="Q24" s="20">
        <f t="shared" si="4"/>
        <v>0</v>
      </c>
      <c r="R24" s="20">
        <f t="shared" si="5"/>
        <v>0</v>
      </c>
      <c r="S24" s="20">
        <f t="shared" si="6"/>
        <v>9794.2739999999176</v>
      </c>
      <c r="T24" s="20">
        <f t="shared" si="7"/>
        <v>9999.9537539999583</v>
      </c>
      <c r="U24" s="20">
        <f t="shared" si="8"/>
        <v>10209.952782833949</v>
      </c>
      <c r="V24" s="20">
        <f t="shared" si="9"/>
        <v>10424.361791273463</v>
      </c>
      <c r="W24" s="28">
        <f t="shared" si="10"/>
        <v>-8.8807267754224872E-2</v>
      </c>
      <c r="X24" s="28">
        <f t="shared" si="11"/>
        <v>0</v>
      </c>
      <c r="Y24" s="28">
        <f t="shared" si="12"/>
        <v>0</v>
      </c>
      <c r="Z24" s="28">
        <f t="shared" si="13"/>
        <v>2.0999999999999824E-2</v>
      </c>
      <c r="AA24" s="28">
        <f t="shared" si="14"/>
        <v>2.0999999999999915E-2</v>
      </c>
      <c r="AB24" s="28">
        <f t="shared" si="15"/>
        <v>2.0999999999999901E-2</v>
      </c>
      <c r="AC24" s="28">
        <f t="shared" si="16"/>
        <v>2.0999999999999904E-2</v>
      </c>
    </row>
    <row r="25" spans="1:29" ht="14.4" hidden="1" customHeight="1" outlineLevel="1" collapsed="1" x14ac:dyDescent="0.3">
      <c r="A25" s="6" t="s">
        <v>2</v>
      </c>
      <c r="B25" s="6" t="s">
        <v>2</v>
      </c>
      <c r="C25" s="6" t="s">
        <v>2</v>
      </c>
      <c r="D25" s="22" t="s">
        <v>375</v>
      </c>
      <c r="E25" s="22" t="s">
        <v>374</v>
      </c>
      <c r="F25" s="65">
        <v>103.24</v>
      </c>
      <c r="G25" s="65">
        <v>0</v>
      </c>
      <c r="H25" s="65">
        <v>0</v>
      </c>
      <c r="I25" s="65">
        <v>0</v>
      </c>
      <c r="J25" s="65">
        <v>0</v>
      </c>
      <c r="K25" s="61">
        <f>J25*Laskentatiedot!M$4</f>
        <v>0</v>
      </c>
      <c r="L25" s="61">
        <f>K25*Laskentatiedot!N$4</f>
        <v>0</v>
      </c>
      <c r="M25" s="61">
        <f>L25*Laskentatiedot!O$4</f>
        <v>0</v>
      </c>
      <c r="N25" s="61">
        <f>M25*Laskentatiedot!P$4</f>
        <v>0</v>
      </c>
      <c r="P25" s="20">
        <f t="shared" si="3"/>
        <v>0</v>
      </c>
      <c r="Q25" s="20">
        <f t="shared" si="4"/>
        <v>0</v>
      </c>
      <c r="R25" s="20">
        <f t="shared" si="5"/>
        <v>0</v>
      </c>
      <c r="S25" s="20">
        <f t="shared" si="6"/>
        <v>0</v>
      </c>
      <c r="T25" s="20">
        <f t="shared" si="7"/>
        <v>0</v>
      </c>
      <c r="U25" s="20">
        <f t="shared" si="8"/>
        <v>0</v>
      </c>
      <c r="V25" s="20">
        <f t="shared" si="9"/>
        <v>0</v>
      </c>
      <c r="W25" s="28" t="e">
        <f t="shared" si="10"/>
        <v>#DIV/0!</v>
      </c>
      <c r="X25" s="28" t="e">
        <f t="shared" si="11"/>
        <v>#DIV/0!</v>
      </c>
      <c r="Y25" s="28" t="e">
        <f t="shared" si="12"/>
        <v>#DIV/0!</v>
      </c>
      <c r="Z25" s="28" t="e">
        <f t="shared" si="13"/>
        <v>#DIV/0!</v>
      </c>
      <c r="AA25" s="28" t="e">
        <f t="shared" si="14"/>
        <v>#DIV/0!</v>
      </c>
      <c r="AB25" s="28" t="e">
        <f t="shared" si="15"/>
        <v>#DIV/0!</v>
      </c>
      <c r="AC25" s="28" t="e">
        <f t="shared" si="16"/>
        <v>#DIV/0!</v>
      </c>
    </row>
    <row r="26" spans="1:29" ht="14.4" hidden="1" customHeight="1" outlineLevel="1" collapsed="1" x14ac:dyDescent="0.3">
      <c r="A26" s="6" t="s">
        <v>2</v>
      </c>
      <c r="B26" s="6" t="s">
        <v>2</v>
      </c>
      <c r="C26" s="6" t="s">
        <v>2</v>
      </c>
      <c r="D26" s="22" t="s">
        <v>373</v>
      </c>
      <c r="E26" s="22" t="s">
        <v>372</v>
      </c>
      <c r="F26" s="65">
        <v>-111.11</v>
      </c>
      <c r="G26" s="65">
        <v>0</v>
      </c>
      <c r="H26" s="65">
        <v>0</v>
      </c>
      <c r="I26" s="65">
        <v>0</v>
      </c>
      <c r="J26" s="65">
        <v>0</v>
      </c>
      <c r="K26" s="61">
        <f>J26*Laskentatiedot!M$4</f>
        <v>0</v>
      </c>
      <c r="L26" s="61">
        <f>K26*Laskentatiedot!N$4</f>
        <v>0</v>
      </c>
      <c r="M26" s="61">
        <f>L26*Laskentatiedot!O$4</f>
        <v>0</v>
      </c>
      <c r="N26" s="61">
        <f>M26*Laskentatiedot!P$4</f>
        <v>0</v>
      </c>
      <c r="P26" s="20">
        <f t="shared" si="3"/>
        <v>0</v>
      </c>
      <c r="Q26" s="20">
        <f t="shared" si="4"/>
        <v>0</v>
      </c>
      <c r="R26" s="20">
        <f t="shared" si="5"/>
        <v>0</v>
      </c>
      <c r="S26" s="20">
        <f t="shared" si="6"/>
        <v>0</v>
      </c>
      <c r="T26" s="20">
        <f t="shared" si="7"/>
        <v>0</v>
      </c>
      <c r="U26" s="20">
        <f t="shared" si="8"/>
        <v>0</v>
      </c>
      <c r="V26" s="20">
        <f t="shared" si="9"/>
        <v>0</v>
      </c>
      <c r="W26" s="28" t="e">
        <f t="shared" si="10"/>
        <v>#DIV/0!</v>
      </c>
      <c r="X26" s="28" t="e">
        <f t="shared" si="11"/>
        <v>#DIV/0!</v>
      </c>
      <c r="Y26" s="28" t="e">
        <f t="shared" si="12"/>
        <v>#DIV/0!</v>
      </c>
      <c r="Z26" s="28" t="e">
        <f t="shared" si="13"/>
        <v>#DIV/0!</v>
      </c>
      <c r="AA26" s="28" t="e">
        <f t="shared" si="14"/>
        <v>#DIV/0!</v>
      </c>
      <c r="AB26" s="28" t="e">
        <f t="shared" si="15"/>
        <v>#DIV/0!</v>
      </c>
      <c r="AC26" s="28" t="e">
        <f t="shared" si="16"/>
        <v>#DIV/0!</v>
      </c>
    </row>
    <row r="27" spans="1:29" ht="14.4" hidden="1" customHeight="1" outlineLevel="1" collapsed="1" x14ac:dyDescent="0.3">
      <c r="A27" s="6" t="s">
        <v>2</v>
      </c>
      <c r="B27" s="6" t="s">
        <v>2</v>
      </c>
      <c r="C27" s="6" t="s">
        <v>2</v>
      </c>
      <c r="D27" s="22" t="s">
        <v>35</v>
      </c>
      <c r="E27" s="22" t="s">
        <v>36</v>
      </c>
      <c r="F27" s="65">
        <v>65506.64</v>
      </c>
      <c r="G27" s="65">
        <v>66000</v>
      </c>
      <c r="H27" s="65">
        <v>57000</v>
      </c>
      <c r="I27" s="65">
        <v>57000</v>
      </c>
      <c r="J27" s="65">
        <v>57000</v>
      </c>
      <c r="K27" s="61">
        <f>J27*Laskentatiedot!M$4</f>
        <v>58196.999999999993</v>
      </c>
      <c r="L27" s="61">
        <f>K27*Laskentatiedot!N$4</f>
        <v>59419.136999999988</v>
      </c>
      <c r="M27" s="61">
        <f>L27*Laskentatiedot!O$4</f>
        <v>60666.938876999979</v>
      </c>
      <c r="N27" s="61">
        <f>M27*Laskentatiedot!P$4</f>
        <v>61940.944593416971</v>
      </c>
      <c r="P27" s="20">
        <f t="shared" si="3"/>
        <v>-9000</v>
      </c>
      <c r="Q27" s="20">
        <f t="shared" si="4"/>
        <v>0</v>
      </c>
      <c r="R27" s="20">
        <f t="shared" si="5"/>
        <v>0</v>
      </c>
      <c r="S27" s="20">
        <f t="shared" si="6"/>
        <v>1196.9999999999927</v>
      </c>
      <c r="T27" s="20">
        <f t="shared" si="7"/>
        <v>1222.1369999999952</v>
      </c>
      <c r="U27" s="20">
        <f t="shared" si="8"/>
        <v>1247.8018769999908</v>
      </c>
      <c r="V27" s="20">
        <f t="shared" si="9"/>
        <v>1274.0057164169921</v>
      </c>
      <c r="W27" s="28">
        <f t="shared" si="10"/>
        <v>-0.13636363636363635</v>
      </c>
      <c r="X27" s="28">
        <f t="shared" si="11"/>
        <v>0</v>
      </c>
      <c r="Y27" s="28">
        <f t="shared" si="12"/>
        <v>0</v>
      </c>
      <c r="Z27" s="28">
        <f t="shared" si="13"/>
        <v>2.0999999999999873E-2</v>
      </c>
      <c r="AA27" s="28">
        <f t="shared" si="14"/>
        <v>2.0999999999999918E-2</v>
      </c>
      <c r="AB27" s="28">
        <f t="shared" si="15"/>
        <v>2.0999999999999849E-2</v>
      </c>
      <c r="AC27" s="28">
        <f t="shared" si="16"/>
        <v>2.0999999999999876E-2</v>
      </c>
    </row>
    <row r="28" spans="1:29" ht="14.4" hidden="1" customHeight="1" outlineLevel="1" collapsed="1" x14ac:dyDescent="0.3">
      <c r="A28" s="6" t="s">
        <v>2</v>
      </c>
      <c r="B28" s="6" t="s">
        <v>2</v>
      </c>
      <c r="C28" s="6" t="s">
        <v>2</v>
      </c>
      <c r="D28" s="22" t="s">
        <v>371</v>
      </c>
      <c r="E28" s="22" t="s">
        <v>370</v>
      </c>
      <c r="F28" s="65">
        <v>-82</v>
      </c>
      <c r="G28" s="65">
        <v>0</v>
      </c>
      <c r="H28" s="65">
        <v>0</v>
      </c>
      <c r="I28" s="65">
        <v>0</v>
      </c>
      <c r="J28" s="65">
        <v>0</v>
      </c>
      <c r="K28" s="61">
        <f>J28*Laskentatiedot!M$4</f>
        <v>0</v>
      </c>
      <c r="L28" s="61">
        <f>K28*Laskentatiedot!N$4</f>
        <v>0</v>
      </c>
      <c r="M28" s="61">
        <f>L28*Laskentatiedot!O$4</f>
        <v>0</v>
      </c>
      <c r="N28" s="61">
        <f>M28*Laskentatiedot!P$4</f>
        <v>0</v>
      </c>
      <c r="P28" s="20">
        <f t="shared" si="3"/>
        <v>0</v>
      </c>
      <c r="Q28" s="20">
        <f t="shared" si="4"/>
        <v>0</v>
      </c>
      <c r="R28" s="20">
        <f t="shared" si="5"/>
        <v>0</v>
      </c>
      <c r="S28" s="20">
        <f t="shared" si="6"/>
        <v>0</v>
      </c>
      <c r="T28" s="20">
        <f t="shared" si="7"/>
        <v>0</v>
      </c>
      <c r="U28" s="20">
        <f t="shared" si="8"/>
        <v>0</v>
      </c>
      <c r="V28" s="20">
        <f t="shared" si="9"/>
        <v>0</v>
      </c>
      <c r="W28" s="28" t="e">
        <f t="shared" si="10"/>
        <v>#DIV/0!</v>
      </c>
      <c r="X28" s="28" t="e">
        <f t="shared" si="11"/>
        <v>#DIV/0!</v>
      </c>
      <c r="Y28" s="28" t="e">
        <f t="shared" si="12"/>
        <v>#DIV/0!</v>
      </c>
      <c r="Z28" s="28" t="e">
        <f t="shared" si="13"/>
        <v>#DIV/0!</v>
      </c>
      <c r="AA28" s="28" t="e">
        <f t="shared" si="14"/>
        <v>#DIV/0!</v>
      </c>
      <c r="AB28" s="28" t="e">
        <f t="shared" si="15"/>
        <v>#DIV/0!</v>
      </c>
      <c r="AC28" s="28" t="e">
        <f t="shared" si="16"/>
        <v>#DIV/0!</v>
      </c>
    </row>
    <row r="29" spans="1:29" ht="14.4" hidden="1" customHeight="1" outlineLevel="1" collapsed="1" x14ac:dyDescent="0.3">
      <c r="A29" s="6" t="s">
        <v>2</v>
      </c>
      <c r="B29" s="6" t="s">
        <v>2</v>
      </c>
      <c r="C29" s="6" t="s">
        <v>2</v>
      </c>
      <c r="D29" s="22" t="s">
        <v>369</v>
      </c>
      <c r="E29" s="22" t="s">
        <v>368</v>
      </c>
      <c r="F29" s="65">
        <v>216592.12</v>
      </c>
      <c r="G29" s="65">
        <v>210000</v>
      </c>
      <c r="H29" s="65">
        <v>230000</v>
      </c>
      <c r="I29" s="65">
        <v>230000</v>
      </c>
      <c r="J29" s="65">
        <v>230000</v>
      </c>
      <c r="K29" s="61">
        <f>J29*Laskentatiedot!M$4</f>
        <v>234829.99999999997</v>
      </c>
      <c r="L29" s="61">
        <f>K29*Laskentatiedot!N$4</f>
        <v>239761.42999999993</v>
      </c>
      <c r="M29" s="61">
        <f>L29*Laskentatiedot!O$4</f>
        <v>244796.42002999992</v>
      </c>
      <c r="N29" s="61">
        <f>M29*Laskentatiedot!P$4</f>
        <v>249937.14485062991</v>
      </c>
      <c r="P29" s="20">
        <f t="shared" si="3"/>
        <v>20000</v>
      </c>
      <c r="Q29" s="20">
        <f t="shared" si="4"/>
        <v>0</v>
      </c>
      <c r="R29" s="20">
        <f t="shared" si="5"/>
        <v>0</v>
      </c>
      <c r="S29" s="20">
        <f t="shared" si="6"/>
        <v>4829.9999999999709</v>
      </c>
      <c r="T29" s="20">
        <f t="shared" si="7"/>
        <v>4931.4299999999639</v>
      </c>
      <c r="U29" s="20">
        <f t="shared" si="8"/>
        <v>5034.9900299999863</v>
      </c>
      <c r="V29" s="20">
        <f t="shared" si="9"/>
        <v>5140.7248206299846</v>
      </c>
      <c r="W29" s="28">
        <f t="shared" si="10"/>
        <v>9.5238095238095233E-2</v>
      </c>
      <c r="X29" s="28">
        <f t="shared" si="11"/>
        <v>0</v>
      </c>
      <c r="Y29" s="28">
        <f t="shared" si="12"/>
        <v>0</v>
      </c>
      <c r="Z29" s="28">
        <f t="shared" si="13"/>
        <v>2.0999999999999873E-2</v>
      </c>
      <c r="AA29" s="28">
        <f t="shared" si="14"/>
        <v>2.0999999999999849E-2</v>
      </c>
      <c r="AB29" s="28">
        <f t="shared" si="15"/>
        <v>2.0999999999999949E-2</v>
      </c>
      <c r="AC29" s="28">
        <f t="shared" si="16"/>
        <v>2.0999999999999942E-2</v>
      </c>
    </row>
    <row r="30" spans="1:29" ht="14.4" hidden="1" customHeight="1" outlineLevel="1" collapsed="1" x14ac:dyDescent="0.3">
      <c r="A30" s="6" t="s">
        <v>2</v>
      </c>
      <c r="B30" s="6" t="s">
        <v>2</v>
      </c>
      <c r="C30" s="6" t="s">
        <v>2</v>
      </c>
      <c r="D30" s="22" t="s">
        <v>39</v>
      </c>
      <c r="E30" s="22" t="s">
        <v>40</v>
      </c>
      <c r="F30" s="65">
        <v>9808</v>
      </c>
      <c r="G30" s="65">
        <v>8000</v>
      </c>
      <c r="H30" s="65">
        <v>8000</v>
      </c>
      <c r="I30" s="65">
        <v>8000</v>
      </c>
      <c r="J30" s="65">
        <v>8000</v>
      </c>
      <c r="K30" s="61">
        <f>J30*Laskentatiedot!M$4</f>
        <v>8167.9999999999991</v>
      </c>
      <c r="L30" s="61">
        <f>K30*Laskentatiedot!N$4</f>
        <v>8339.5279999999984</v>
      </c>
      <c r="M30" s="61">
        <f>L30*Laskentatiedot!O$4</f>
        <v>8514.6580879999983</v>
      </c>
      <c r="N30" s="61">
        <f>M30*Laskentatiedot!P$4</f>
        <v>8693.4659078479981</v>
      </c>
      <c r="P30" s="20">
        <f t="shared" si="3"/>
        <v>0</v>
      </c>
      <c r="Q30" s="20">
        <f t="shared" si="4"/>
        <v>0</v>
      </c>
      <c r="R30" s="20">
        <f t="shared" si="5"/>
        <v>0</v>
      </c>
      <c r="S30" s="20">
        <f t="shared" si="6"/>
        <v>167.99999999999909</v>
      </c>
      <c r="T30" s="20">
        <f t="shared" si="7"/>
        <v>171.52799999999934</v>
      </c>
      <c r="U30" s="20">
        <f t="shared" si="8"/>
        <v>175.13008799999989</v>
      </c>
      <c r="V30" s="20">
        <f t="shared" si="9"/>
        <v>178.80781984799978</v>
      </c>
      <c r="W30" s="28">
        <f t="shared" si="10"/>
        <v>0</v>
      </c>
      <c r="X30" s="28">
        <f t="shared" si="11"/>
        <v>0</v>
      </c>
      <c r="Y30" s="28">
        <f t="shared" si="12"/>
        <v>0</v>
      </c>
      <c r="Z30" s="28">
        <f t="shared" si="13"/>
        <v>2.0999999999999887E-2</v>
      </c>
      <c r="AA30" s="28">
        <f t="shared" si="14"/>
        <v>2.0999999999999922E-2</v>
      </c>
      <c r="AB30" s="28">
        <f t="shared" si="15"/>
        <v>2.0999999999999991E-2</v>
      </c>
      <c r="AC30" s="28">
        <f t="shared" si="16"/>
        <v>2.0999999999999977E-2</v>
      </c>
    </row>
    <row r="31" spans="1:29" ht="14.4" hidden="1" customHeight="1" outlineLevel="1" collapsed="1" x14ac:dyDescent="0.3">
      <c r="A31" s="6" t="s">
        <v>2</v>
      </c>
      <c r="B31" s="6" t="s">
        <v>2</v>
      </c>
      <c r="C31" s="6" t="s">
        <v>2</v>
      </c>
      <c r="D31" s="22" t="s">
        <v>43</v>
      </c>
      <c r="E31" s="22" t="s">
        <v>44</v>
      </c>
      <c r="F31" s="65">
        <v>8868.58</v>
      </c>
      <c r="G31" s="65">
        <v>9000</v>
      </c>
      <c r="H31" s="65">
        <v>9000</v>
      </c>
      <c r="I31" s="65">
        <v>9000</v>
      </c>
      <c r="J31" s="65">
        <v>9000</v>
      </c>
      <c r="K31" s="61">
        <f>J31*Laskentatiedot!M$4</f>
        <v>9189</v>
      </c>
      <c r="L31" s="61">
        <f>K31*Laskentatiedot!N$4</f>
        <v>9381.9689999999991</v>
      </c>
      <c r="M31" s="61">
        <f>L31*Laskentatiedot!O$4</f>
        <v>9578.9903489999979</v>
      </c>
      <c r="N31" s="61">
        <f>M31*Laskentatiedot!P$4</f>
        <v>9780.1491463289967</v>
      </c>
      <c r="P31" s="20">
        <f t="shared" si="3"/>
        <v>0</v>
      </c>
      <c r="Q31" s="20">
        <f t="shared" si="4"/>
        <v>0</v>
      </c>
      <c r="R31" s="20">
        <f t="shared" si="5"/>
        <v>0</v>
      </c>
      <c r="S31" s="20">
        <f t="shared" si="6"/>
        <v>189</v>
      </c>
      <c r="T31" s="20">
        <f t="shared" si="7"/>
        <v>192.96899999999914</v>
      </c>
      <c r="U31" s="20">
        <f t="shared" si="8"/>
        <v>197.02134899999874</v>
      </c>
      <c r="V31" s="20">
        <f t="shared" si="9"/>
        <v>201.15879732899884</v>
      </c>
      <c r="W31" s="28">
        <f t="shared" si="10"/>
        <v>0</v>
      </c>
      <c r="X31" s="28">
        <f t="shared" si="11"/>
        <v>0</v>
      </c>
      <c r="Y31" s="28">
        <f t="shared" si="12"/>
        <v>0</v>
      </c>
      <c r="Z31" s="28">
        <f t="shared" si="13"/>
        <v>2.1000000000000001E-2</v>
      </c>
      <c r="AA31" s="28">
        <f t="shared" si="14"/>
        <v>2.0999999999999908E-2</v>
      </c>
      <c r="AB31" s="28">
        <f t="shared" si="15"/>
        <v>2.0999999999999866E-2</v>
      </c>
      <c r="AC31" s="28">
        <f t="shared" si="16"/>
        <v>2.0999999999999883E-2</v>
      </c>
    </row>
    <row r="32" spans="1:29" ht="14.4" hidden="1" customHeight="1" outlineLevel="1" collapsed="1" x14ac:dyDescent="0.3">
      <c r="A32" s="6" t="s">
        <v>2</v>
      </c>
      <c r="B32" s="6" t="s">
        <v>2</v>
      </c>
      <c r="C32" s="6" t="s">
        <v>2</v>
      </c>
      <c r="D32" s="22" t="s">
        <v>45</v>
      </c>
      <c r="E32" s="22" t="s">
        <v>46</v>
      </c>
      <c r="F32" s="65">
        <v>0</v>
      </c>
      <c r="G32" s="65">
        <v>500</v>
      </c>
      <c r="H32" s="65">
        <v>500</v>
      </c>
      <c r="I32" s="65">
        <v>500</v>
      </c>
      <c r="J32" s="65">
        <v>500</v>
      </c>
      <c r="K32" s="61">
        <f>J32*Laskentatiedot!M$4</f>
        <v>510.49999999999994</v>
      </c>
      <c r="L32" s="61">
        <f>K32*Laskentatiedot!N$4</f>
        <v>521.2204999999999</v>
      </c>
      <c r="M32" s="61">
        <f>L32*Laskentatiedot!O$4</f>
        <v>532.16613049999989</v>
      </c>
      <c r="N32" s="61">
        <f>M32*Laskentatiedot!P$4</f>
        <v>543.34161924049988</v>
      </c>
      <c r="P32" s="20">
        <f t="shared" si="3"/>
        <v>0</v>
      </c>
      <c r="Q32" s="20">
        <f t="shared" si="4"/>
        <v>0</v>
      </c>
      <c r="R32" s="20">
        <f t="shared" si="5"/>
        <v>0</v>
      </c>
      <c r="S32" s="20">
        <f t="shared" si="6"/>
        <v>10.499999999999943</v>
      </c>
      <c r="T32" s="20">
        <f t="shared" si="7"/>
        <v>10.720499999999959</v>
      </c>
      <c r="U32" s="20">
        <f t="shared" si="8"/>
        <v>10.945630499999993</v>
      </c>
      <c r="V32" s="20">
        <f t="shared" si="9"/>
        <v>11.175488740499986</v>
      </c>
      <c r="W32" s="28">
        <f t="shared" si="10"/>
        <v>0</v>
      </c>
      <c r="X32" s="28">
        <f t="shared" si="11"/>
        <v>0</v>
      </c>
      <c r="Y32" s="28">
        <f t="shared" si="12"/>
        <v>0</v>
      </c>
      <c r="Z32" s="28">
        <f t="shared" si="13"/>
        <v>2.0999999999999887E-2</v>
      </c>
      <c r="AA32" s="28">
        <f t="shared" si="14"/>
        <v>2.0999999999999922E-2</v>
      </c>
      <c r="AB32" s="28">
        <f t="shared" si="15"/>
        <v>2.0999999999999991E-2</v>
      </c>
      <c r="AC32" s="28">
        <f t="shared" si="16"/>
        <v>2.0999999999999977E-2</v>
      </c>
    </row>
    <row r="33" spans="1:29" ht="14.4" hidden="1" customHeight="1" outlineLevel="1" collapsed="1" x14ac:dyDescent="0.3">
      <c r="A33" s="6" t="s">
        <v>2</v>
      </c>
      <c r="B33" s="6" t="s">
        <v>2</v>
      </c>
      <c r="C33" s="6" t="s">
        <v>2</v>
      </c>
      <c r="D33" s="22" t="s">
        <v>367</v>
      </c>
      <c r="E33" s="22" t="s">
        <v>366</v>
      </c>
      <c r="F33" s="65">
        <v>140488.49</v>
      </c>
      <c r="G33" s="65">
        <v>120000</v>
      </c>
      <c r="H33" s="65">
        <v>131000</v>
      </c>
      <c r="I33" s="65">
        <v>131000</v>
      </c>
      <c r="J33" s="65">
        <v>131000</v>
      </c>
      <c r="K33" s="61">
        <f>J33*Laskentatiedot!M$4</f>
        <v>133751</v>
      </c>
      <c r="L33" s="61">
        <f>K33*Laskentatiedot!N$4</f>
        <v>136559.77099999998</v>
      </c>
      <c r="M33" s="61">
        <f>L33*Laskentatiedot!O$4</f>
        <v>139427.52619099995</v>
      </c>
      <c r="N33" s="61">
        <f>M33*Laskentatiedot!P$4</f>
        <v>142355.50424101093</v>
      </c>
      <c r="P33" s="20">
        <f t="shared" si="3"/>
        <v>11000</v>
      </c>
      <c r="Q33" s="20">
        <f t="shared" si="4"/>
        <v>0</v>
      </c>
      <c r="R33" s="20">
        <f t="shared" si="5"/>
        <v>0</v>
      </c>
      <c r="S33" s="20">
        <f t="shared" si="6"/>
        <v>2751</v>
      </c>
      <c r="T33" s="20">
        <f t="shared" si="7"/>
        <v>2808.7709999999788</v>
      </c>
      <c r="U33" s="20">
        <f t="shared" si="8"/>
        <v>2867.7551909999747</v>
      </c>
      <c r="V33" s="20">
        <f t="shared" si="9"/>
        <v>2927.9780500109773</v>
      </c>
      <c r="W33" s="28">
        <f t="shared" si="10"/>
        <v>9.166666666666666E-2</v>
      </c>
      <c r="X33" s="28">
        <f t="shared" si="11"/>
        <v>0</v>
      </c>
      <c r="Y33" s="28">
        <f t="shared" si="12"/>
        <v>0</v>
      </c>
      <c r="Z33" s="28">
        <f t="shared" si="13"/>
        <v>2.1000000000000001E-2</v>
      </c>
      <c r="AA33" s="28">
        <f t="shared" si="14"/>
        <v>2.0999999999999842E-2</v>
      </c>
      <c r="AB33" s="28">
        <f t="shared" si="15"/>
        <v>2.0999999999999817E-2</v>
      </c>
      <c r="AC33" s="28">
        <f t="shared" si="16"/>
        <v>2.0999999999999845E-2</v>
      </c>
    </row>
    <row r="34" spans="1:29" ht="14.4" hidden="1" customHeight="1" outlineLevel="1" collapsed="1" x14ac:dyDescent="0.3">
      <c r="A34" s="6" t="s">
        <v>2</v>
      </c>
      <c r="B34" s="6" t="s">
        <v>2</v>
      </c>
      <c r="C34" s="6" t="s">
        <v>2</v>
      </c>
      <c r="D34" s="22" t="s">
        <v>47</v>
      </c>
      <c r="E34" s="22" t="s">
        <v>48</v>
      </c>
      <c r="F34" s="65">
        <v>77476.649999999994</v>
      </c>
      <c r="G34" s="65">
        <v>98350</v>
      </c>
      <c r="H34" s="65">
        <v>30894</v>
      </c>
      <c r="I34" s="65">
        <v>30894</v>
      </c>
      <c r="J34" s="65">
        <v>30894</v>
      </c>
      <c r="K34" s="61">
        <f>J34*Laskentatiedot!M$4</f>
        <v>31542.773999999998</v>
      </c>
      <c r="L34" s="61">
        <f>K34*Laskentatiedot!N$4</f>
        <v>32205.172253999994</v>
      </c>
      <c r="M34" s="61">
        <f>L34*Laskentatiedot!O$4</f>
        <v>32881.480871333988</v>
      </c>
      <c r="N34" s="61">
        <f>M34*Laskentatiedot!P$4</f>
        <v>33571.991969631999</v>
      </c>
      <c r="P34" s="20">
        <f t="shared" si="3"/>
        <v>-67456</v>
      </c>
      <c r="Q34" s="20">
        <f t="shared" si="4"/>
        <v>0</v>
      </c>
      <c r="R34" s="20">
        <f t="shared" si="5"/>
        <v>0</v>
      </c>
      <c r="S34" s="20">
        <f t="shared" si="6"/>
        <v>648.77399999999761</v>
      </c>
      <c r="T34" s="20">
        <f t="shared" si="7"/>
        <v>662.39825399999609</v>
      </c>
      <c r="U34" s="20">
        <f t="shared" si="8"/>
        <v>676.30861733399433</v>
      </c>
      <c r="V34" s="20">
        <f t="shared" si="9"/>
        <v>690.51109829801135</v>
      </c>
      <c r="W34" s="28">
        <f t="shared" si="10"/>
        <v>-0.68587697000508385</v>
      </c>
      <c r="X34" s="28">
        <f t="shared" si="11"/>
        <v>0</v>
      </c>
      <c r="Y34" s="28">
        <f t="shared" si="12"/>
        <v>0</v>
      </c>
      <c r="Z34" s="28">
        <f t="shared" si="13"/>
        <v>2.0999999999999922E-2</v>
      </c>
      <c r="AA34" s="28">
        <f t="shared" si="14"/>
        <v>2.0999999999999876E-2</v>
      </c>
      <c r="AB34" s="28">
        <f t="shared" si="15"/>
        <v>2.0999999999999828E-2</v>
      </c>
      <c r="AC34" s="28">
        <f t="shared" si="16"/>
        <v>2.0999999999999928E-2</v>
      </c>
    </row>
    <row r="35" spans="1:29" ht="14.4" hidden="1" customHeight="1" outlineLevel="1" collapsed="1" x14ac:dyDescent="0.3">
      <c r="A35" s="6" t="s">
        <v>2</v>
      </c>
      <c r="B35" s="6" t="s">
        <v>2</v>
      </c>
      <c r="C35" s="6" t="s">
        <v>2</v>
      </c>
      <c r="D35" s="6" t="s">
        <v>2</v>
      </c>
      <c r="E35" s="6" t="s">
        <v>2</v>
      </c>
      <c r="F35" s="59" t="s">
        <v>2</v>
      </c>
      <c r="G35" s="59" t="s">
        <v>2</v>
      </c>
      <c r="H35" s="59" t="s">
        <v>2</v>
      </c>
      <c r="I35" s="59" t="s">
        <v>2</v>
      </c>
      <c r="J35" s="59" t="s">
        <v>2</v>
      </c>
      <c r="K35" s="61"/>
      <c r="L35" s="61"/>
      <c r="M35" s="61"/>
      <c r="N35" s="61"/>
      <c r="P35" s="20" t="e">
        <f t="shared" si="3"/>
        <v>#VALUE!</v>
      </c>
      <c r="Q35" s="20" t="e">
        <f t="shared" si="4"/>
        <v>#VALUE!</v>
      </c>
      <c r="R35" s="20" t="e">
        <f t="shared" si="5"/>
        <v>#VALUE!</v>
      </c>
      <c r="S35" s="20" t="e">
        <f t="shared" si="6"/>
        <v>#VALUE!</v>
      </c>
      <c r="T35" s="20">
        <f t="shared" si="7"/>
        <v>0</v>
      </c>
      <c r="U35" s="20">
        <f t="shared" si="8"/>
        <v>0</v>
      </c>
      <c r="V35" s="20">
        <f t="shared" si="9"/>
        <v>0</v>
      </c>
      <c r="W35" s="28" t="e">
        <f t="shared" si="10"/>
        <v>#VALUE!</v>
      </c>
      <c r="X35" s="28" t="e">
        <f t="shared" si="11"/>
        <v>#VALUE!</v>
      </c>
      <c r="Y35" s="28" t="e">
        <f t="shared" si="12"/>
        <v>#VALUE!</v>
      </c>
      <c r="Z35" s="28" t="e">
        <f t="shared" si="13"/>
        <v>#VALUE!</v>
      </c>
      <c r="AA35" s="28" t="e">
        <f t="shared" si="14"/>
        <v>#DIV/0!</v>
      </c>
      <c r="AB35" s="28" t="e">
        <f t="shared" si="15"/>
        <v>#DIV/0!</v>
      </c>
      <c r="AC35" s="28" t="e">
        <f t="shared" si="16"/>
        <v>#DIV/0!</v>
      </c>
    </row>
    <row r="36" spans="1:29" collapsed="1" x14ac:dyDescent="0.3">
      <c r="A36" s="22" t="s">
        <v>2</v>
      </c>
      <c r="B36" s="170" t="s">
        <v>49</v>
      </c>
      <c r="C36" s="171"/>
      <c r="D36" s="171"/>
      <c r="E36" s="171"/>
      <c r="F36" s="65">
        <v>152903.81</v>
      </c>
      <c r="G36" s="65">
        <v>157106</v>
      </c>
      <c r="H36" s="65">
        <v>198664</v>
      </c>
      <c r="I36" s="65">
        <v>189864</v>
      </c>
      <c r="J36" s="65">
        <v>194264</v>
      </c>
      <c r="K36" s="61">
        <f>SUM(K37:K39)</f>
        <v>198343.54399999999</v>
      </c>
      <c r="L36" s="61">
        <f t="shared" ref="L36:N36" si="18">SUM(L37:L39)</f>
        <v>202508.75842399997</v>
      </c>
      <c r="M36" s="61">
        <f t="shared" si="18"/>
        <v>206761.44235090393</v>
      </c>
      <c r="N36" s="61">
        <f t="shared" si="18"/>
        <v>211103.43264027292</v>
      </c>
      <c r="P36" s="20">
        <f t="shared" si="3"/>
        <v>41558</v>
      </c>
      <c r="Q36" s="20">
        <f t="shared" si="4"/>
        <v>-8800</v>
      </c>
      <c r="R36" s="20">
        <f t="shared" si="5"/>
        <v>4400</v>
      </c>
      <c r="S36" s="20">
        <f t="shared" si="6"/>
        <v>4079.5439999999944</v>
      </c>
      <c r="T36" s="20">
        <f t="shared" si="7"/>
        <v>4165.2144239999761</v>
      </c>
      <c r="U36" s="20">
        <f t="shared" si="8"/>
        <v>4252.6839269039629</v>
      </c>
      <c r="V36" s="20">
        <f t="shared" si="9"/>
        <v>4341.9902893689869</v>
      </c>
      <c r="W36" s="28">
        <f t="shared" si="10"/>
        <v>0.26452204244268201</v>
      </c>
      <c r="X36" s="28">
        <f t="shared" si="11"/>
        <v>-4.4295896589215962E-2</v>
      </c>
      <c r="Y36" s="28">
        <f t="shared" si="12"/>
        <v>2.3174482787679602E-2</v>
      </c>
      <c r="Z36" s="28">
        <f t="shared" si="13"/>
        <v>2.099999999999997E-2</v>
      </c>
      <c r="AA36" s="28">
        <f t="shared" si="14"/>
        <v>2.099999999999988E-2</v>
      </c>
      <c r="AB36" s="28">
        <f t="shared" si="15"/>
        <v>2.0999999999999821E-2</v>
      </c>
      <c r="AC36" s="28">
        <f t="shared" si="16"/>
        <v>2.1000000000000022E-2</v>
      </c>
    </row>
    <row r="37" spans="1:29" ht="14.4" hidden="1" customHeight="1" outlineLevel="1" collapsed="1" x14ac:dyDescent="0.3">
      <c r="A37" s="6" t="s">
        <v>2</v>
      </c>
      <c r="B37" s="6" t="s">
        <v>2</v>
      </c>
      <c r="C37" s="6" t="s">
        <v>2</v>
      </c>
      <c r="D37" s="22" t="s">
        <v>50</v>
      </c>
      <c r="E37" s="22" t="s">
        <v>51</v>
      </c>
      <c r="F37" s="65">
        <v>93623.62</v>
      </c>
      <c r="G37" s="65">
        <v>60000</v>
      </c>
      <c r="H37" s="65">
        <v>97610</v>
      </c>
      <c r="I37" s="65">
        <v>97610</v>
      </c>
      <c r="J37" s="65">
        <v>97610</v>
      </c>
      <c r="K37" s="61">
        <f>J37*Laskentatiedot!M$4</f>
        <v>99659.81</v>
      </c>
      <c r="L37" s="61">
        <f>K37*Laskentatiedot!N$4</f>
        <v>101752.66600999999</v>
      </c>
      <c r="M37" s="61">
        <f>L37*Laskentatiedot!O$4</f>
        <v>103889.47199620998</v>
      </c>
      <c r="N37" s="61">
        <f>M37*Laskentatiedot!P$4</f>
        <v>106071.15090813038</v>
      </c>
      <c r="P37" s="20">
        <f t="shared" si="3"/>
        <v>37610</v>
      </c>
      <c r="Q37" s="20">
        <f t="shared" si="4"/>
        <v>0</v>
      </c>
      <c r="R37" s="20">
        <f t="shared" si="5"/>
        <v>0</v>
      </c>
      <c r="S37" s="20">
        <f t="shared" si="6"/>
        <v>2049.8099999999977</v>
      </c>
      <c r="T37" s="20">
        <f t="shared" si="7"/>
        <v>2092.8560099999886</v>
      </c>
      <c r="U37" s="20">
        <f t="shared" si="8"/>
        <v>2136.8059862099908</v>
      </c>
      <c r="V37" s="20">
        <f t="shared" si="9"/>
        <v>2181.6789119204041</v>
      </c>
      <c r="W37" s="28">
        <f t="shared" si="10"/>
        <v>0.62683333333333335</v>
      </c>
      <c r="X37" s="28">
        <f t="shared" si="11"/>
        <v>0</v>
      </c>
      <c r="Y37" s="28">
        <f t="shared" si="12"/>
        <v>0</v>
      </c>
      <c r="Z37" s="28">
        <f t="shared" si="13"/>
        <v>2.0999999999999977E-2</v>
      </c>
      <c r="AA37" s="28">
        <f t="shared" si="14"/>
        <v>2.0999999999999887E-2</v>
      </c>
      <c r="AB37" s="28">
        <f t="shared" si="15"/>
        <v>2.0999999999999911E-2</v>
      </c>
      <c r="AC37" s="28">
        <f t="shared" si="16"/>
        <v>2.0999999999999946E-2</v>
      </c>
    </row>
    <row r="38" spans="1:29" ht="14.4" hidden="1" customHeight="1" outlineLevel="1" collapsed="1" x14ac:dyDescent="0.3">
      <c r="A38" s="6" t="s">
        <v>2</v>
      </c>
      <c r="B38" s="6" t="s">
        <v>2</v>
      </c>
      <c r="C38" s="6" t="s">
        <v>2</v>
      </c>
      <c r="D38" s="22" t="s">
        <v>54</v>
      </c>
      <c r="E38" s="22" t="s">
        <v>55</v>
      </c>
      <c r="F38" s="65">
        <v>15356.98</v>
      </c>
      <c r="G38" s="65">
        <v>12000</v>
      </c>
      <c r="H38" s="65">
        <v>12000</v>
      </c>
      <c r="I38" s="65">
        <v>12000</v>
      </c>
      <c r="J38" s="65">
        <v>12000</v>
      </c>
      <c r="K38" s="61">
        <f>J38*Laskentatiedot!M$4</f>
        <v>12251.999999999998</v>
      </c>
      <c r="L38" s="61">
        <f>K38*Laskentatiedot!N$4</f>
        <v>12509.291999999998</v>
      </c>
      <c r="M38" s="61">
        <f>L38*Laskentatiedot!O$4</f>
        <v>12771.987131999997</v>
      </c>
      <c r="N38" s="61">
        <f>M38*Laskentatiedot!P$4</f>
        <v>13040.198861771994</v>
      </c>
      <c r="P38" s="20">
        <f t="shared" si="3"/>
        <v>0</v>
      </c>
      <c r="Q38" s="20">
        <f t="shared" si="4"/>
        <v>0</v>
      </c>
      <c r="R38" s="20">
        <f t="shared" si="5"/>
        <v>0</v>
      </c>
      <c r="S38" s="20">
        <f t="shared" si="6"/>
        <v>251.99999999999818</v>
      </c>
      <c r="T38" s="20">
        <f t="shared" si="7"/>
        <v>257.29199999999946</v>
      </c>
      <c r="U38" s="20">
        <f t="shared" si="8"/>
        <v>262.69513199999892</v>
      </c>
      <c r="V38" s="20">
        <f t="shared" si="9"/>
        <v>268.21172977199785</v>
      </c>
      <c r="W38" s="28">
        <f t="shared" si="10"/>
        <v>0</v>
      </c>
      <c r="X38" s="28">
        <f t="shared" si="11"/>
        <v>0</v>
      </c>
      <c r="Y38" s="28">
        <f t="shared" si="12"/>
        <v>0</v>
      </c>
      <c r="Z38" s="28">
        <f t="shared" si="13"/>
        <v>2.0999999999999849E-2</v>
      </c>
      <c r="AA38" s="28">
        <f t="shared" si="14"/>
        <v>2.099999999999996E-2</v>
      </c>
      <c r="AB38" s="28">
        <f t="shared" si="15"/>
        <v>2.0999999999999918E-2</v>
      </c>
      <c r="AC38" s="28">
        <f t="shared" si="16"/>
        <v>2.0999999999999838E-2</v>
      </c>
    </row>
    <row r="39" spans="1:29" ht="14.4" hidden="1" customHeight="1" outlineLevel="1" collapsed="1" x14ac:dyDescent="0.3">
      <c r="A39" s="6" t="s">
        <v>2</v>
      </c>
      <c r="B39" s="6" t="s">
        <v>2</v>
      </c>
      <c r="C39" s="6" t="s">
        <v>2</v>
      </c>
      <c r="D39" s="22" t="s">
        <v>56</v>
      </c>
      <c r="E39" s="22" t="s">
        <v>57</v>
      </c>
      <c r="F39" s="65">
        <v>43923.21</v>
      </c>
      <c r="G39" s="65">
        <v>85106</v>
      </c>
      <c r="H39" s="65">
        <v>89054</v>
      </c>
      <c r="I39" s="65">
        <v>80254</v>
      </c>
      <c r="J39" s="65">
        <v>84654</v>
      </c>
      <c r="K39" s="61">
        <f>J39*Laskentatiedot!M$4</f>
        <v>86431.733999999997</v>
      </c>
      <c r="L39" s="61">
        <f>K39*Laskentatiedot!N$4</f>
        <v>88246.800413999983</v>
      </c>
      <c r="M39" s="61">
        <f>L39*Laskentatiedot!O$4</f>
        <v>90099.983222693976</v>
      </c>
      <c r="N39" s="61">
        <f>M39*Laskentatiedot!P$4</f>
        <v>91992.082870370548</v>
      </c>
      <c r="P39" s="20">
        <f t="shared" si="3"/>
        <v>3948</v>
      </c>
      <c r="Q39" s="20">
        <f t="shared" si="4"/>
        <v>-8800</v>
      </c>
      <c r="R39" s="20">
        <f t="shared" si="5"/>
        <v>4400</v>
      </c>
      <c r="S39" s="20">
        <f t="shared" si="6"/>
        <v>1777.7339999999967</v>
      </c>
      <c r="T39" s="20">
        <f t="shared" si="7"/>
        <v>1815.0664139999863</v>
      </c>
      <c r="U39" s="20">
        <f t="shared" si="8"/>
        <v>1853.1828086939931</v>
      </c>
      <c r="V39" s="20">
        <f t="shared" si="9"/>
        <v>1892.0996476765722</v>
      </c>
      <c r="W39" s="28">
        <f t="shared" si="10"/>
        <v>4.6389208751439384E-2</v>
      </c>
      <c r="X39" s="28">
        <f t="shared" si="11"/>
        <v>-9.881644844700968E-2</v>
      </c>
      <c r="Y39" s="28">
        <f t="shared" si="12"/>
        <v>5.4825927679617213E-2</v>
      </c>
      <c r="Z39" s="28">
        <f t="shared" si="13"/>
        <v>2.0999999999999963E-2</v>
      </c>
      <c r="AA39" s="28">
        <f t="shared" si="14"/>
        <v>2.0999999999999842E-2</v>
      </c>
      <c r="AB39" s="28">
        <f t="shared" si="15"/>
        <v>2.0999999999999925E-2</v>
      </c>
      <c r="AC39" s="28">
        <f t="shared" si="16"/>
        <v>2.0999999999999984E-2</v>
      </c>
    </row>
    <row r="40" spans="1:29" ht="14.4" hidden="1" customHeight="1" outlineLevel="1" collapsed="1" x14ac:dyDescent="0.3">
      <c r="A40" s="6" t="s">
        <v>2</v>
      </c>
      <c r="B40" s="6" t="s">
        <v>2</v>
      </c>
      <c r="C40" s="6" t="s">
        <v>2</v>
      </c>
      <c r="D40" s="6" t="s">
        <v>2</v>
      </c>
      <c r="E40" s="6" t="s">
        <v>2</v>
      </c>
      <c r="F40" s="59" t="s">
        <v>2</v>
      </c>
      <c r="G40" s="59" t="s">
        <v>2</v>
      </c>
      <c r="H40" s="59" t="s">
        <v>2</v>
      </c>
      <c r="I40" s="59" t="s">
        <v>2</v>
      </c>
      <c r="J40" s="59" t="s">
        <v>2</v>
      </c>
      <c r="K40" s="61"/>
      <c r="L40" s="61"/>
      <c r="M40" s="61"/>
      <c r="N40" s="61"/>
      <c r="P40" s="20" t="e">
        <f t="shared" si="3"/>
        <v>#VALUE!</v>
      </c>
      <c r="Q40" s="20" t="e">
        <f t="shared" si="4"/>
        <v>#VALUE!</v>
      </c>
      <c r="R40" s="20" t="e">
        <f t="shared" si="5"/>
        <v>#VALUE!</v>
      </c>
      <c r="S40" s="20" t="e">
        <f t="shared" si="6"/>
        <v>#VALUE!</v>
      </c>
      <c r="T40" s="20">
        <f t="shared" si="7"/>
        <v>0</v>
      </c>
      <c r="U40" s="20">
        <f t="shared" si="8"/>
        <v>0</v>
      </c>
      <c r="V40" s="20">
        <f t="shared" si="9"/>
        <v>0</v>
      </c>
      <c r="W40" s="28" t="e">
        <f t="shared" si="10"/>
        <v>#VALUE!</v>
      </c>
      <c r="X40" s="28" t="e">
        <f t="shared" si="11"/>
        <v>#VALUE!</v>
      </c>
      <c r="Y40" s="28" t="e">
        <f t="shared" si="12"/>
        <v>#VALUE!</v>
      </c>
      <c r="Z40" s="28" t="e">
        <f t="shared" si="13"/>
        <v>#VALUE!</v>
      </c>
      <c r="AA40" s="28" t="e">
        <f t="shared" si="14"/>
        <v>#DIV/0!</v>
      </c>
      <c r="AB40" s="28" t="e">
        <f t="shared" si="15"/>
        <v>#DIV/0!</v>
      </c>
      <c r="AC40" s="28" t="e">
        <f t="shared" si="16"/>
        <v>#DIV/0!</v>
      </c>
    </row>
    <row r="41" spans="1:29" collapsed="1" x14ac:dyDescent="0.3">
      <c r="A41" s="22" t="s">
        <v>2</v>
      </c>
      <c r="B41" s="170" t="s">
        <v>58</v>
      </c>
      <c r="C41" s="171"/>
      <c r="D41" s="171"/>
      <c r="E41" s="171"/>
      <c r="F41" s="65">
        <v>496095</v>
      </c>
      <c r="G41" s="65">
        <v>565300</v>
      </c>
      <c r="H41" s="65">
        <v>464544</v>
      </c>
      <c r="I41" s="65">
        <v>464544</v>
      </c>
      <c r="J41" s="65">
        <v>464544</v>
      </c>
      <c r="K41" s="61">
        <f>SUM(K42:K47)</f>
        <v>474299.42399999994</v>
      </c>
      <c r="L41" s="61">
        <f t="shared" ref="L41:N41" si="19">SUM(L42:L47)</f>
        <v>484259.71190399991</v>
      </c>
      <c r="M41" s="61">
        <f t="shared" si="19"/>
        <v>494429.1658539839</v>
      </c>
      <c r="N41" s="61">
        <f t="shared" si="19"/>
        <v>504812.17833691748</v>
      </c>
      <c r="P41" s="20">
        <f t="shared" si="3"/>
        <v>-100756</v>
      </c>
      <c r="Q41" s="20">
        <f t="shared" si="4"/>
        <v>0</v>
      </c>
      <c r="R41" s="20">
        <f t="shared" si="5"/>
        <v>0</v>
      </c>
      <c r="S41" s="20">
        <f t="shared" si="6"/>
        <v>9755.4239999999409</v>
      </c>
      <c r="T41" s="20">
        <f t="shared" si="7"/>
        <v>9960.287903999968</v>
      </c>
      <c r="U41" s="20">
        <f t="shared" si="8"/>
        <v>10169.453949983988</v>
      </c>
      <c r="V41" s="20">
        <f t="shared" si="9"/>
        <v>10383.012482933584</v>
      </c>
      <c r="W41" s="28">
        <f t="shared" si="10"/>
        <v>-0.17823456571731824</v>
      </c>
      <c r="X41" s="28">
        <f t="shared" si="11"/>
        <v>0</v>
      </c>
      <c r="Y41" s="28">
        <f t="shared" si="12"/>
        <v>0</v>
      </c>
      <c r="Z41" s="28">
        <f t="shared" si="13"/>
        <v>2.0999999999999873E-2</v>
      </c>
      <c r="AA41" s="28">
        <f t="shared" si="14"/>
        <v>2.0999999999999935E-2</v>
      </c>
      <c r="AB41" s="28">
        <f t="shared" si="15"/>
        <v>2.099999999999998E-2</v>
      </c>
      <c r="AC41" s="28">
        <f t="shared" si="16"/>
        <v>2.0999999999999842E-2</v>
      </c>
    </row>
    <row r="42" spans="1:29" ht="14.4" hidden="1" customHeight="1" outlineLevel="1" collapsed="1" x14ac:dyDescent="0.3">
      <c r="A42" s="6" t="s">
        <v>2</v>
      </c>
      <c r="B42" s="6" t="s">
        <v>2</v>
      </c>
      <c r="C42" s="6" t="s">
        <v>2</v>
      </c>
      <c r="D42" s="22" t="s">
        <v>59</v>
      </c>
      <c r="E42" s="22" t="s">
        <v>60</v>
      </c>
      <c r="F42" s="65">
        <v>175351.37</v>
      </c>
      <c r="G42" s="65">
        <v>210000</v>
      </c>
      <c r="H42" s="65">
        <v>285244</v>
      </c>
      <c r="I42" s="65">
        <v>285244</v>
      </c>
      <c r="J42" s="65">
        <v>285244</v>
      </c>
      <c r="K42" s="61">
        <f>J42*Laskentatiedot!M$4</f>
        <v>291234.12399999995</v>
      </c>
      <c r="L42" s="61">
        <f>K42*Laskentatiedot!N$4</f>
        <v>297350.04060399992</v>
      </c>
      <c r="M42" s="61">
        <f>L42*Laskentatiedot!O$4</f>
        <v>303594.39145668386</v>
      </c>
      <c r="N42" s="61">
        <f>M42*Laskentatiedot!P$4</f>
        <v>309969.87367727421</v>
      </c>
      <c r="P42" s="20">
        <f t="shared" si="3"/>
        <v>75244</v>
      </c>
      <c r="Q42" s="20">
        <f t="shared" si="4"/>
        <v>0</v>
      </c>
      <c r="R42" s="20">
        <f t="shared" si="5"/>
        <v>0</v>
      </c>
      <c r="S42" s="20">
        <f t="shared" si="6"/>
        <v>5990.1239999999525</v>
      </c>
      <c r="T42" s="20">
        <f t="shared" si="7"/>
        <v>6115.9166039999691</v>
      </c>
      <c r="U42" s="20">
        <f t="shared" si="8"/>
        <v>6244.3508526839432</v>
      </c>
      <c r="V42" s="20">
        <f t="shared" si="9"/>
        <v>6375.4822205903474</v>
      </c>
      <c r="W42" s="28">
        <f t="shared" si="10"/>
        <v>0.3583047619047619</v>
      </c>
      <c r="X42" s="28">
        <f t="shared" si="11"/>
        <v>0</v>
      </c>
      <c r="Y42" s="28">
        <f t="shared" si="12"/>
        <v>0</v>
      </c>
      <c r="Z42" s="28">
        <f t="shared" si="13"/>
        <v>2.0999999999999835E-2</v>
      </c>
      <c r="AA42" s="28">
        <f t="shared" si="14"/>
        <v>2.0999999999999897E-2</v>
      </c>
      <c r="AB42" s="28">
        <f t="shared" si="15"/>
        <v>2.0999999999999814E-2</v>
      </c>
      <c r="AC42" s="28">
        <f t="shared" si="16"/>
        <v>2.0999999999999956E-2</v>
      </c>
    </row>
    <row r="43" spans="1:29" ht="14.4" hidden="1" customHeight="1" outlineLevel="1" collapsed="1" x14ac:dyDescent="0.3">
      <c r="A43" s="6" t="s">
        <v>2</v>
      </c>
      <c r="B43" s="6" t="s">
        <v>2</v>
      </c>
      <c r="C43" s="6" t="s">
        <v>2</v>
      </c>
      <c r="D43" s="22" t="s">
        <v>61</v>
      </c>
      <c r="E43" s="22" t="s">
        <v>62</v>
      </c>
      <c r="F43" s="65">
        <v>184913.88</v>
      </c>
      <c r="G43" s="65">
        <v>150000</v>
      </c>
      <c r="H43" s="65">
        <v>150000</v>
      </c>
      <c r="I43" s="65">
        <v>150000</v>
      </c>
      <c r="J43" s="65">
        <v>150000</v>
      </c>
      <c r="K43" s="61">
        <f>J43*Laskentatiedot!M$4</f>
        <v>153150</v>
      </c>
      <c r="L43" s="61">
        <f>K43*Laskentatiedot!N$4</f>
        <v>156366.15</v>
      </c>
      <c r="M43" s="61">
        <f>L43*Laskentatiedot!O$4</f>
        <v>159649.83914999999</v>
      </c>
      <c r="N43" s="61">
        <f>M43*Laskentatiedot!P$4</f>
        <v>163002.48577214996</v>
      </c>
      <c r="P43" s="20">
        <f t="shared" si="3"/>
        <v>0</v>
      </c>
      <c r="Q43" s="20">
        <f t="shared" si="4"/>
        <v>0</v>
      </c>
      <c r="R43" s="20">
        <f t="shared" si="5"/>
        <v>0</v>
      </c>
      <c r="S43" s="20">
        <f t="shared" si="6"/>
        <v>3150</v>
      </c>
      <c r="T43" s="20">
        <f t="shared" si="7"/>
        <v>3216.1499999999942</v>
      </c>
      <c r="U43" s="20">
        <f t="shared" si="8"/>
        <v>3283.6891499999911</v>
      </c>
      <c r="V43" s="20">
        <f t="shared" si="9"/>
        <v>3352.6466221499722</v>
      </c>
      <c r="W43" s="28">
        <f t="shared" si="10"/>
        <v>0</v>
      </c>
      <c r="X43" s="28">
        <f t="shared" si="11"/>
        <v>0</v>
      </c>
      <c r="Y43" s="28">
        <f t="shared" si="12"/>
        <v>0</v>
      </c>
      <c r="Z43" s="28">
        <f t="shared" si="13"/>
        <v>2.1000000000000001E-2</v>
      </c>
      <c r="AA43" s="28">
        <f t="shared" si="14"/>
        <v>2.0999999999999963E-2</v>
      </c>
      <c r="AB43" s="28">
        <f t="shared" si="15"/>
        <v>2.0999999999999942E-2</v>
      </c>
      <c r="AC43" s="28">
        <f t="shared" si="16"/>
        <v>2.0999999999999828E-2</v>
      </c>
    </row>
    <row r="44" spans="1:29" ht="14.4" hidden="1" customHeight="1" outlineLevel="1" collapsed="1" x14ac:dyDescent="0.3">
      <c r="A44" s="6" t="s">
        <v>2</v>
      </c>
      <c r="B44" s="6" t="s">
        <v>2</v>
      </c>
      <c r="C44" s="6" t="s">
        <v>2</v>
      </c>
      <c r="D44" s="22" t="s">
        <v>63</v>
      </c>
      <c r="E44" s="22" t="s">
        <v>64</v>
      </c>
      <c r="F44" s="65">
        <v>24859.85</v>
      </c>
      <c r="G44" s="65">
        <v>25000</v>
      </c>
      <c r="H44" s="65">
        <v>25000</v>
      </c>
      <c r="I44" s="65">
        <v>25000</v>
      </c>
      <c r="J44" s="65">
        <v>25000</v>
      </c>
      <c r="K44" s="61">
        <f>J44*Laskentatiedot!M$4</f>
        <v>25524.999999999996</v>
      </c>
      <c r="L44" s="61">
        <f>K44*Laskentatiedot!N$4</f>
        <v>26061.024999999994</v>
      </c>
      <c r="M44" s="61">
        <f>L44*Laskentatiedot!O$4</f>
        <v>26608.306524999993</v>
      </c>
      <c r="N44" s="61">
        <f>M44*Laskentatiedot!P$4</f>
        <v>27167.080962024989</v>
      </c>
      <c r="P44" s="20">
        <f t="shared" si="3"/>
        <v>0</v>
      </c>
      <c r="Q44" s="20">
        <f t="shared" si="4"/>
        <v>0</v>
      </c>
      <c r="R44" s="20">
        <f t="shared" si="5"/>
        <v>0</v>
      </c>
      <c r="S44" s="20">
        <f t="shared" si="6"/>
        <v>524.99999999999636</v>
      </c>
      <c r="T44" s="20">
        <f t="shared" si="7"/>
        <v>536.02499999999782</v>
      </c>
      <c r="U44" s="20">
        <f t="shared" si="8"/>
        <v>547.28152499999851</v>
      </c>
      <c r="V44" s="20">
        <f t="shared" si="9"/>
        <v>558.77443702499659</v>
      </c>
      <c r="W44" s="28">
        <f t="shared" si="10"/>
        <v>0</v>
      </c>
      <c r="X44" s="28">
        <f t="shared" si="11"/>
        <v>0</v>
      </c>
      <c r="Y44" s="28">
        <f t="shared" si="12"/>
        <v>0</v>
      </c>
      <c r="Z44" s="28">
        <f t="shared" si="13"/>
        <v>2.0999999999999856E-2</v>
      </c>
      <c r="AA44" s="28">
        <f t="shared" si="14"/>
        <v>2.0999999999999918E-2</v>
      </c>
      <c r="AB44" s="28">
        <f t="shared" si="15"/>
        <v>2.0999999999999946E-2</v>
      </c>
      <c r="AC44" s="28">
        <f t="shared" si="16"/>
        <v>2.0999999999999876E-2</v>
      </c>
    </row>
    <row r="45" spans="1:29" ht="14.4" hidden="1" customHeight="1" outlineLevel="1" collapsed="1" x14ac:dyDescent="0.3">
      <c r="A45" s="6" t="s">
        <v>2</v>
      </c>
      <c r="B45" s="6" t="s">
        <v>2</v>
      </c>
      <c r="C45" s="6" t="s">
        <v>2</v>
      </c>
      <c r="D45" s="22" t="s">
        <v>67</v>
      </c>
      <c r="E45" s="22" t="s">
        <v>68</v>
      </c>
      <c r="F45" s="65">
        <v>12286.85</v>
      </c>
      <c r="G45" s="65">
        <v>0</v>
      </c>
      <c r="H45" s="65">
        <v>0</v>
      </c>
      <c r="I45" s="65">
        <v>0</v>
      </c>
      <c r="J45" s="65">
        <v>0</v>
      </c>
      <c r="K45" s="61">
        <f>J45*Laskentatiedot!M$4</f>
        <v>0</v>
      </c>
      <c r="L45" s="61">
        <f>K45*Laskentatiedot!N$4</f>
        <v>0</v>
      </c>
      <c r="M45" s="61">
        <f>L45*Laskentatiedot!O$4</f>
        <v>0</v>
      </c>
      <c r="N45" s="61">
        <f>M45*Laskentatiedot!P$4</f>
        <v>0</v>
      </c>
      <c r="P45" s="20">
        <f t="shared" si="3"/>
        <v>0</v>
      </c>
      <c r="Q45" s="20">
        <f t="shared" si="4"/>
        <v>0</v>
      </c>
      <c r="R45" s="20">
        <f t="shared" si="5"/>
        <v>0</v>
      </c>
      <c r="S45" s="20">
        <f t="shared" si="6"/>
        <v>0</v>
      </c>
      <c r="T45" s="20">
        <f t="shared" si="7"/>
        <v>0</v>
      </c>
      <c r="U45" s="20">
        <f t="shared" si="8"/>
        <v>0</v>
      </c>
      <c r="V45" s="20">
        <f t="shared" si="9"/>
        <v>0</v>
      </c>
      <c r="W45" s="28" t="e">
        <f t="shared" si="10"/>
        <v>#DIV/0!</v>
      </c>
      <c r="X45" s="28" t="e">
        <f t="shared" si="11"/>
        <v>#DIV/0!</v>
      </c>
      <c r="Y45" s="28" t="e">
        <f t="shared" si="12"/>
        <v>#DIV/0!</v>
      </c>
      <c r="Z45" s="28" t="e">
        <f t="shared" si="13"/>
        <v>#DIV/0!</v>
      </c>
      <c r="AA45" s="28" t="e">
        <f t="shared" si="14"/>
        <v>#DIV/0!</v>
      </c>
      <c r="AB45" s="28" t="e">
        <f t="shared" si="15"/>
        <v>#DIV/0!</v>
      </c>
      <c r="AC45" s="28" t="e">
        <f t="shared" si="16"/>
        <v>#DIV/0!</v>
      </c>
    </row>
    <row r="46" spans="1:29" ht="14.4" hidden="1" customHeight="1" outlineLevel="1" collapsed="1" x14ac:dyDescent="0.3">
      <c r="A46" s="6" t="s">
        <v>2</v>
      </c>
      <c r="B46" s="6" t="s">
        <v>2</v>
      </c>
      <c r="C46" s="6" t="s">
        <v>2</v>
      </c>
      <c r="D46" s="22" t="s">
        <v>69</v>
      </c>
      <c r="E46" s="22" t="s">
        <v>365</v>
      </c>
      <c r="F46" s="65">
        <v>54377.83</v>
      </c>
      <c r="G46" s="65">
        <v>0</v>
      </c>
      <c r="H46" s="65">
        <v>0</v>
      </c>
      <c r="I46" s="65">
        <v>0</v>
      </c>
      <c r="J46" s="65">
        <v>0</v>
      </c>
      <c r="K46" s="61">
        <f>J46*Laskentatiedot!M$4</f>
        <v>0</v>
      </c>
      <c r="L46" s="61">
        <f>K46*Laskentatiedot!N$4</f>
        <v>0</v>
      </c>
      <c r="M46" s="61">
        <f>L46*Laskentatiedot!O$4</f>
        <v>0</v>
      </c>
      <c r="N46" s="61">
        <f>M46*Laskentatiedot!P$4</f>
        <v>0</v>
      </c>
      <c r="P46" s="20">
        <f t="shared" si="3"/>
        <v>0</v>
      </c>
      <c r="Q46" s="20">
        <f t="shared" si="4"/>
        <v>0</v>
      </c>
      <c r="R46" s="20">
        <f t="shared" si="5"/>
        <v>0</v>
      </c>
      <c r="S46" s="20">
        <f t="shared" si="6"/>
        <v>0</v>
      </c>
      <c r="T46" s="20">
        <f t="shared" si="7"/>
        <v>0</v>
      </c>
      <c r="U46" s="20">
        <f t="shared" si="8"/>
        <v>0</v>
      </c>
      <c r="V46" s="20">
        <f t="shared" si="9"/>
        <v>0</v>
      </c>
      <c r="W46" s="28" t="e">
        <f t="shared" si="10"/>
        <v>#DIV/0!</v>
      </c>
      <c r="X46" s="28" t="e">
        <f t="shared" si="11"/>
        <v>#DIV/0!</v>
      </c>
      <c r="Y46" s="28" t="e">
        <f t="shared" si="12"/>
        <v>#DIV/0!</v>
      </c>
      <c r="Z46" s="28" t="e">
        <f t="shared" si="13"/>
        <v>#DIV/0!</v>
      </c>
      <c r="AA46" s="28" t="e">
        <f t="shared" si="14"/>
        <v>#DIV/0!</v>
      </c>
      <c r="AB46" s="28" t="e">
        <f t="shared" si="15"/>
        <v>#DIV/0!</v>
      </c>
      <c r="AC46" s="28" t="e">
        <f t="shared" si="16"/>
        <v>#DIV/0!</v>
      </c>
    </row>
    <row r="47" spans="1:29" ht="14.4" hidden="1" customHeight="1" outlineLevel="1" collapsed="1" x14ac:dyDescent="0.3">
      <c r="A47" s="6" t="s">
        <v>2</v>
      </c>
      <c r="B47" s="6" t="s">
        <v>2</v>
      </c>
      <c r="C47" s="6" t="s">
        <v>2</v>
      </c>
      <c r="D47" s="22" t="s">
        <v>73</v>
      </c>
      <c r="E47" s="22" t="s">
        <v>74</v>
      </c>
      <c r="F47" s="65">
        <v>44305.22</v>
      </c>
      <c r="G47" s="65">
        <v>180300</v>
      </c>
      <c r="H47" s="65">
        <v>4300</v>
      </c>
      <c r="I47" s="65">
        <v>4300</v>
      </c>
      <c r="J47" s="65">
        <v>4300</v>
      </c>
      <c r="K47" s="61">
        <f>J47*Laskentatiedot!M$4</f>
        <v>4390.2999999999993</v>
      </c>
      <c r="L47" s="61">
        <f>K47*Laskentatiedot!N$4</f>
        <v>4482.4962999999989</v>
      </c>
      <c r="M47" s="61">
        <f>L47*Laskentatiedot!O$4</f>
        <v>4576.6287222999981</v>
      </c>
      <c r="N47" s="61">
        <f>M47*Laskentatiedot!P$4</f>
        <v>4672.7379254682974</v>
      </c>
      <c r="P47" s="20">
        <f t="shared" si="3"/>
        <v>-176000</v>
      </c>
      <c r="Q47" s="20">
        <f t="shared" si="4"/>
        <v>0</v>
      </c>
      <c r="R47" s="20">
        <f t="shared" si="5"/>
        <v>0</v>
      </c>
      <c r="S47" s="20">
        <f t="shared" si="6"/>
        <v>90.299999999999272</v>
      </c>
      <c r="T47" s="20">
        <f t="shared" si="7"/>
        <v>92.19629999999961</v>
      </c>
      <c r="U47" s="20">
        <f t="shared" si="8"/>
        <v>94.132422299999234</v>
      </c>
      <c r="V47" s="20">
        <f t="shared" si="9"/>
        <v>96.109203168299246</v>
      </c>
      <c r="W47" s="28">
        <f t="shared" si="10"/>
        <v>-0.97615085967831394</v>
      </c>
      <c r="X47" s="28">
        <f t="shared" si="11"/>
        <v>0</v>
      </c>
      <c r="Y47" s="28">
        <f t="shared" si="12"/>
        <v>0</v>
      </c>
      <c r="Z47" s="28">
        <f t="shared" si="13"/>
        <v>2.0999999999999831E-2</v>
      </c>
      <c r="AA47" s="28">
        <f t="shared" si="14"/>
        <v>2.0999999999999915E-2</v>
      </c>
      <c r="AB47" s="28">
        <f t="shared" si="15"/>
        <v>2.0999999999999835E-2</v>
      </c>
      <c r="AC47" s="28">
        <f t="shared" si="16"/>
        <v>2.0999999999999845E-2</v>
      </c>
    </row>
    <row r="48" spans="1:29" ht="14.4" hidden="1" customHeight="1" outlineLevel="1" collapsed="1" x14ac:dyDescent="0.3">
      <c r="A48" s="6" t="s">
        <v>2</v>
      </c>
      <c r="B48" s="6" t="s">
        <v>2</v>
      </c>
      <c r="C48" s="6" t="s">
        <v>2</v>
      </c>
      <c r="D48" s="6" t="s">
        <v>2</v>
      </c>
      <c r="E48" s="6" t="s">
        <v>2</v>
      </c>
      <c r="F48" s="59" t="s">
        <v>2</v>
      </c>
      <c r="G48" s="59" t="s">
        <v>2</v>
      </c>
      <c r="H48" s="59" t="s">
        <v>2</v>
      </c>
      <c r="I48" s="59" t="s">
        <v>2</v>
      </c>
      <c r="J48" s="59" t="s">
        <v>2</v>
      </c>
      <c r="K48" s="61"/>
      <c r="L48" s="61"/>
      <c r="M48" s="61"/>
      <c r="N48" s="61"/>
      <c r="P48" s="20" t="e">
        <f t="shared" si="3"/>
        <v>#VALUE!</v>
      </c>
      <c r="Q48" s="20" t="e">
        <f t="shared" si="4"/>
        <v>#VALUE!</v>
      </c>
      <c r="R48" s="20" t="e">
        <f t="shared" si="5"/>
        <v>#VALUE!</v>
      </c>
      <c r="S48" s="20" t="e">
        <f t="shared" si="6"/>
        <v>#VALUE!</v>
      </c>
      <c r="T48" s="20">
        <f t="shared" si="7"/>
        <v>0</v>
      </c>
      <c r="U48" s="20">
        <f t="shared" si="8"/>
        <v>0</v>
      </c>
      <c r="V48" s="20">
        <f t="shared" si="9"/>
        <v>0</v>
      </c>
      <c r="W48" s="28" t="e">
        <f t="shared" si="10"/>
        <v>#VALUE!</v>
      </c>
      <c r="X48" s="28" t="e">
        <f t="shared" si="11"/>
        <v>#VALUE!</v>
      </c>
      <c r="Y48" s="28" t="e">
        <f t="shared" si="12"/>
        <v>#VALUE!</v>
      </c>
      <c r="Z48" s="28" t="e">
        <f t="shared" si="13"/>
        <v>#VALUE!</v>
      </c>
      <c r="AA48" s="28" t="e">
        <f t="shared" si="14"/>
        <v>#DIV/0!</v>
      </c>
      <c r="AB48" s="28" t="e">
        <f t="shared" si="15"/>
        <v>#DIV/0!</v>
      </c>
      <c r="AC48" s="28" t="e">
        <f t="shared" si="16"/>
        <v>#DIV/0!</v>
      </c>
    </row>
    <row r="49" spans="1:29" collapsed="1" x14ac:dyDescent="0.3">
      <c r="A49" s="25" t="s">
        <v>2</v>
      </c>
      <c r="B49" s="25" t="s">
        <v>2</v>
      </c>
      <c r="C49" s="25" t="s">
        <v>2</v>
      </c>
      <c r="D49" s="25" t="s">
        <v>2</v>
      </c>
      <c r="E49" s="25" t="s">
        <v>2</v>
      </c>
      <c r="F49" s="65" t="s">
        <v>2</v>
      </c>
      <c r="G49" s="65" t="s">
        <v>2</v>
      </c>
      <c r="H49" s="65" t="s">
        <v>2</v>
      </c>
      <c r="I49" s="65" t="s">
        <v>2</v>
      </c>
      <c r="J49" s="65" t="s">
        <v>2</v>
      </c>
      <c r="K49" s="61"/>
      <c r="L49" s="61"/>
      <c r="M49" s="61"/>
      <c r="N49" s="61"/>
      <c r="P49" s="20"/>
      <c r="Q49" s="20"/>
      <c r="R49" s="20"/>
      <c r="S49" s="20"/>
      <c r="T49" s="20"/>
      <c r="U49" s="20"/>
      <c r="V49" s="20"/>
      <c r="W49" s="28"/>
      <c r="X49" s="28"/>
      <c r="Y49" s="28"/>
      <c r="Z49" s="28"/>
      <c r="AA49" s="28"/>
      <c r="AB49" s="28"/>
      <c r="AC49" s="28"/>
    </row>
    <row r="50" spans="1:29" x14ac:dyDescent="0.3">
      <c r="A50" s="172" t="s">
        <v>16</v>
      </c>
      <c r="B50" s="171"/>
      <c r="C50" s="171"/>
      <c r="D50" s="171"/>
      <c r="E50" s="171"/>
      <c r="F50" s="65">
        <v>5214204.78</v>
      </c>
      <c r="G50" s="65">
        <v>5251149</v>
      </c>
      <c r="H50" s="65">
        <v>5104692</v>
      </c>
      <c r="I50" s="61">
        <f t="shared" ref="I50:K50" si="20">I41+I24+I10+I36</f>
        <v>5095892</v>
      </c>
      <c r="J50" s="61">
        <f t="shared" si="20"/>
        <v>5100292</v>
      </c>
      <c r="K50" s="61">
        <f t="shared" si="20"/>
        <v>5207398.1319999993</v>
      </c>
      <c r="L50" s="61">
        <f>L41+L24+L10+L36</f>
        <v>5316753.492771999</v>
      </c>
      <c r="M50" s="61">
        <f t="shared" ref="M50" si="21">M41+M24+M10</f>
        <v>5221643.8737693056</v>
      </c>
      <c r="N50" s="61">
        <f>N41+N24+N10+N36</f>
        <v>5542401.8277587341</v>
      </c>
      <c r="P50" s="20">
        <f t="shared" si="3"/>
        <v>-146457</v>
      </c>
      <c r="Q50" s="20">
        <f t="shared" si="4"/>
        <v>-8800</v>
      </c>
      <c r="R50" s="20">
        <f t="shared" si="5"/>
        <v>4400</v>
      </c>
      <c r="S50" s="20">
        <f t="shared" si="6"/>
        <v>107106.13199999928</v>
      </c>
      <c r="T50" s="20">
        <f t="shared" si="7"/>
        <v>109355.36077199969</v>
      </c>
      <c r="U50" s="20">
        <f t="shared" si="8"/>
        <v>-95109.619002693333</v>
      </c>
      <c r="V50" s="20">
        <f t="shared" si="9"/>
        <v>320757.95398942847</v>
      </c>
      <c r="W50" s="28">
        <f t="shared" si="10"/>
        <v>-2.7890467400563192E-2</v>
      </c>
      <c r="X50" s="28">
        <f t="shared" si="11"/>
        <v>-1.7239042042105576E-3</v>
      </c>
      <c r="Y50" s="28">
        <f t="shared" si="12"/>
        <v>8.6344059097013832E-4</v>
      </c>
      <c r="Z50" s="28">
        <f t="shared" si="13"/>
        <v>2.0999999999999859E-2</v>
      </c>
      <c r="AA50" s="28">
        <f t="shared" si="14"/>
        <v>2.0999999999999946E-2</v>
      </c>
      <c r="AB50" s="28">
        <f t="shared" si="15"/>
        <v>-1.7888664413724019E-2</v>
      </c>
      <c r="AC50" s="28">
        <f t="shared" si="16"/>
        <v>6.1428538932105599E-2</v>
      </c>
    </row>
    <row r="51" spans="1:29" x14ac:dyDescent="0.3">
      <c r="A51" s="19" t="s">
        <v>2</v>
      </c>
      <c r="B51" s="19" t="s">
        <v>2</v>
      </c>
      <c r="C51" s="19" t="s">
        <v>2</v>
      </c>
      <c r="D51" s="19" t="s">
        <v>2</v>
      </c>
      <c r="E51" s="19" t="s">
        <v>2</v>
      </c>
      <c r="F51" s="62" t="s">
        <v>2</v>
      </c>
      <c r="G51" s="62" t="s">
        <v>2</v>
      </c>
      <c r="H51" s="62" t="s">
        <v>2</v>
      </c>
      <c r="I51" s="62" t="s">
        <v>2</v>
      </c>
      <c r="J51" s="62" t="s">
        <v>2</v>
      </c>
      <c r="K51" s="61"/>
      <c r="L51" s="61"/>
      <c r="M51" s="61"/>
      <c r="N51" s="61"/>
      <c r="P51" s="20"/>
      <c r="Q51" s="20"/>
      <c r="R51" s="20"/>
      <c r="S51" s="20"/>
      <c r="T51" s="20"/>
      <c r="U51" s="20"/>
      <c r="V51" s="20"/>
      <c r="W51" s="28"/>
      <c r="X51" s="28"/>
      <c r="Y51" s="28"/>
      <c r="Z51" s="28"/>
      <c r="AA51" s="28"/>
      <c r="AB51" s="28"/>
      <c r="AC51" s="28"/>
    </row>
    <row r="52" spans="1:29" x14ac:dyDescent="0.3">
      <c r="A52" s="172" t="s">
        <v>75</v>
      </c>
      <c r="B52" s="171"/>
      <c r="C52" s="171"/>
      <c r="D52" s="171"/>
      <c r="E52" s="171"/>
      <c r="F52" s="59" t="s">
        <v>2</v>
      </c>
      <c r="G52" s="59" t="s">
        <v>2</v>
      </c>
      <c r="H52" s="59" t="s">
        <v>2</v>
      </c>
      <c r="I52" s="59" t="s">
        <v>2</v>
      </c>
      <c r="J52" s="59" t="s">
        <v>2</v>
      </c>
      <c r="K52" s="61"/>
      <c r="L52" s="61"/>
      <c r="M52" s="61"/>
      <c r="N52" s="61"/>
      <c r="P52" s="20"/>
      <c r="Q52" s="20"/>
      <c r="R52" s="20"/>
      <c r="S52" s="20"/>
      <c r="T52" s="20"/>
      <c r="U52" s="20"/>
      <c r="V52" s="20"/>
      <c r="W52" s="28"/>
      <c r="X52" s="28"/>
      <c r="Y52" s="28"/>
      <c r="Z52" s="28"/>
      <c r="AA52" s="28"/>
      <c r="AB52" s="28"/>
      <c r="AC52" s="28"/>
    </row>
    <row r="53" spans="1:29" x14ac:dyDescent="0.3">
      <c r="A53" s="22" t="s">
        <v>2</v>
      </c>
      <c r="B53" s="170" t="s">
        <v>75</v>
      </c>
      <c r="C53" s="171"/>
      <c r="D53" s="171"/>
      <c r="E53" s="171"/>
      <c r="F53" s="65">
        <v>21738.560000000001</v>
      </c>
      <c r="G53" s="65">
        <v>0</v>
      </c>
      <c r="H53" s="65">
        <v>0</v>
      </c>
      <c r="I53" s="65">
        <v>0</v>
      </c>
      <c r="J53" s="65">
        <v>0</v>
      </c>
      <c r="K53" s="61"/>
      <c r="L53" s="61"/>
      <c r="M53" s="61"/>
      <c r="N53" s="61"/>
      <c r="P53" s="20"/>
      <c r="Q53" s="20"/>
      <c r="R53" s="20"/>
      <c r="S53" s="20"/>
      <c r="T53" s="20"/>
      <c r="U53" s="20"/>
      <c r="V53" s="20"/>
      <c r="W53" s="28"/>
      <c r="X53" s="28"/>
      <c r="Y53" s="28"/>
      <c r="Z53" s="28"/>
      <c r="AA53" s="28"/>
      <c r="AB53" s="28"/>
      <c r="AC53" s="28"/>
    </row>
    <row r="54" spans="1:29" ht="14.4" hidden="1" customHeight="1" outlineLevel="1" collapsed="1" x14ac:dyDescent="0.3">
      <c r="A54" s="6" t="s">
        <v>2</v>
      </c>
      <c r="B54" s="6" t="s">
        <v>2</v>
      </c>
      <c r="C54" s="6" t="s">
        <v>2</v>
      </c>
      <c r="D54" s="22" t="s">
        <v>76</v>
      </c>
      <c r="E54" s="22" t="s">
        <v>77</v>
      </c>
      <c r="F54" s="65">
        <v>21738.560000000001</v>
      </c>
      <c r="G54" s="65">
        <v>0</v>
      </c>
      <c r="H54" s="65">
        <v>0</v>
      </c>
      <c r="I54" s="65">
        <v>0</v>
      </c>
      <c r="J54" s="65">
        <v>0</v>
      </c>
      <c r="K54" s="61"/>
      <c r="L54" s="61"/>
      <c r="M54" s="61"/>
      <c r="N54" s="61"/>
      <c r="P54" s="20"/>
      <c r="Q54" s="20"/>
      <c r="R54" s="20"/>
      <c r="S54" s="20"/>
      <c r="T54" s="20"/>
      <c r="U54" s="20"/>
      <c r="V54" s="20"/>
      <c r="W54" s="28"/>
      <c r="X54" s="28"/>
      <c r="Y54" s="28"/>
      <c r="Z54" s="28"/>
      <c r="AA54" s="28"/>
      <c r="AB54" s="28"/>
      <c r="AC54" s="28"/>
    </row>
    <row r="55" spans="1:29" ht="14.4" hidden="1" customHeight="1" outlineLevel="1" collapsed="1" x14ac:dyDescent="0.3">
      <c r="A55" s="6" t="s">
        <v>2</v>
      </c>
      <c r="B55" s="6" t="s">
        <v>2</v>
      </c>
      <c r="C55" s="6" t="s">
        <v>2</v>
      </c>
      <c r="D55" s="6" t="s">
        <v>2</v>
      </c>
      <c r="E55" s="6" t="s">
        <v>2</v>
      </c>
      <c r="F55" s="59" t="s">
        <v>2</v>
      </c>
      <c r="G55" s="59" t="s">
        <v>2</v>
      </c>
      <c r="H55" s="59" t="s">
        <v>2</v>
      </c>
      <c r="I55" s="59" t="s">
        <v>2</v>
      </c>
      <c r="J55" s="59" t="s">
        <v>2</v>
      </c>
      <c r="K55" s="61"/>
      <c r="L55" s="61"/>
      <c r="M55" s="61"/>
      <c r="N55" s="61"/>
      <c r="P55" s="20"/>
      <c r="Q55" s="20"/>
      <c r="R55" s="20"/>
      <c r="S55" s="20"/>
      <c r="T55" s="20"/>
      <c r="U55" s="20"/>
      <c r="V55" s="20"/>
      <c r="W55" s="28"/>
      <c r="X55" s="28"/>
      <c r="Y55" s="28"/>
      <c r="Z55" s="28"/>
      <c r="AA55" s="28"/>
      <c r="AB55" s="28"/>
      <c r="AC55" s="28"/>
    </row>
    <row r="56" spans="1:29" collapsed="1" x14ac:dyDescent="0.3">
      <c r="A56" s="25" t="s">
        <v>2</v>
      </c>
      <c r="B56" s="25" t="s">
        <v>2</v>
      </c>
      <c r="C56" s="25" t="s">
        <v>2</v>
      </c>
      <c r="D56" s="25" t="s">
        <v>2</v>
      </c>
      <c r="E56" s="25" t="s">
        <v>2</v>
      </c>
      <c r="F56" s="65" t="s">
        <v>2</v>
      </c>
      <c r="G56" s="65" t="s">
        <v>2</v>
      </c>
      <c r="H56" s="65" t="s">
        <v>2</v>
      </c>
      <c r="I56" s="65" t="s">
        <v>2</v>
      </c>
      <c r="J56" s="65" t="s">
        <v>2</v>
      </c>
      <c r="K56" s="61"/>
      <c r="L56" s="61"/>
      <c r="M56" s="61"/>
      <c r="N56" s="61"/>
      <c r="P56" s="20"/>
      <c r="Q56" s="20"/>
      <c r="R56" s="20"/>
      <c r="S56" s="20"/>
      <c r="T56" s="20"/>
      <c r="U56" s="20"/>
      <c r="V56" s="20"/>
      <c r="W56" s="28"/>
      <c r="X56" s="28"/>
      <c r="Y56" s="28"/>
      <c r="Z56" s="28"/>
      <c r="AA56" s="28"/>
      <c r="AB56" s="28"/>
      <c r="AC56" s="28"/>
    </row>
    <row r="57" spans="1:29" x14ac:dyDescent="0.3">
      <c r="A57" s="172" t="s">
        <v>75</v>
      </c>
      <c r="B57" s="171"/>
      <c r="C57" s="171"/>
      <c r="D57" s="171"/>
      <c r="E57" s="171"/>
      <c r="F57" s="65">
        <v>21738.560000000001</v>
      </c>
      <c r="G57" s="65">
        <v>0</v>
      </c>
      <c r="H57" s="65">
        <v>0</v>
      </c>
      <c r="I57" s="65">
        <v>0</v>
      </c>
      <c r="J57" s="65">
        <v>0</v>
      </c>
      <c r="K57" s="61"/>
      <c r="L57" s="61"/>
      <c r="M57" s="61"/>
      <c r="N57" s="61"/>
      <c r="P57" s="20"/>
      <c r="Q57" s="20"/>
      <c r="R57" s="20"/>
      <c r="S57" s="20"/>
      <c r="T57" s="20"/>
      <c r="U57" s="20"/>
      <c r="V57" s="20"/>
      <c r="W57" s="28"/>
      <c r="X57" s="28"/>
      <c r="Y57" s="28"/>
      <c r="Z57" s="28"/>
      <c r="AA57" s="28"/>
      <c r="AB57" s="28"/>
      <c r="AC57" s="28"/>
    </row>
    <row r="58" spans="1:29" x14ac:dyDescent="0.3">
      <c r="A58" s="19" t="s">
        <v>2</v>
      </c>
      <c r="B58" s="19" t="s">
        <v>2</v>
      </c>
      <c r="C58" s="19" t="s">
        <v>2</v>
      </c>
      <c r="D58" s="19" t="s">
        <v>2</v>
      </c>
      <c r="E58" s="19" t="s">
        <v>2</v>
      </c>
      <c r="F58" s="62" t="s">
        <v>2</v>
      </c>
      <c r="G58" s="62" t="s">
        <v>2</v>
      </c>
      <c r="H58" s="62" t="s">
        <v>2</v>
      </c>
      <c r="I58" s="62" t="s">
        <v>2</v>
      </c>
      <c r="J58" s="62" t="s">
        <v>2</v>
      </c>
      <c r="K58" s="61"/>
      <c r="L58" s="61"/>
      <c r="M58" s="61"/>
      <c r="N58" s="61"/>
      <c r="P58" s="20"/>
      <c r="Q58" s="20"/>
      <c r="R58" s="20"/>
      <c r="S58" s="20"/>
      <c r="T58" s="20"/>
      <c r="U58" s="20"/>
      <c r="V58" s="20"/>
      <c r="W58" s="28"/>
      <c r="X58" s="28"/>
      <c r="Y58" s="28"/>
      <c r="Z58" s="28"/>
      <c r="AA58" s="28"/>
      <c r="AB58" s="28"/>
      <c r="AC58" s="28"/>
    </row>
    <row r="59" spans="1:29" x14ac:dyDescent="0.3">
      <c r="A59" s="172" t="s">
        <v>78</v>
      </c>
      <c r="B59" s="171"/>
      <c r="C59" s="171"/>
      <c r="D59" s="171"/>
      <c r="E59" s="171"/>
      <c r="F59" s="59" t="s">
        <v>2</v>
      </c>
      <c r="G59" s="59" t="s">
        <v>2</v>
      </c>
      <c r="H59" s="59" t="s">
        <v>2</v>
      </c>
      <c r="I59" s="59" t="s">
        <v>2</v>
      </c>
      <c r="J59" s="59" t="s">
        <v>2</v>
      </c>
      <c r="K59" s="61"/>
      <c r="L59" s="61"/>
      <c r="M59" s="61"/>
      <c r="N59" s="61"/>
      <c r="P59" s="20"/>
      <c r="Q59" s="20"/>
      <c r="R59" s="20"/>
      <c r="S59" s="20"/>
      <c r="T59" s="20"/>
      <c r="U59" s="20"/>
      <c r="V59" s="20"/>
      <c r="W59" s="28"/>
      <c r="X59" s="28"/>
      <c r="Y59" s="28"/>
      <c r="Z59" s="28"/>
      <c r="AA59" s="28"/>
      <c r="AB59" s="28"/>
      <c r="AC59" s="28"/>
    </row>
    <row r="60" spans="1:29" x14ac:dyDescent="0.3">
      <c r="A60" s="22" t="s">
        <v>2</v>
      </c>
      <c r="B60" s="170" t="s">
        <v>79</v>
      </c>
      <c r="C60" s="171"/>
      <c r="D60" s="171"/>
      <c r="E60" s="171"/>
      <c r="F60" s="65">
        <v>-6059683.8799999999</v>
      </c>
      <c r="G60" s="65">
        <v>-6427352</v>
      </c>
      <c r="H60" s="65">
        <v>-6267600</v>
      </c>
      <c r="I60" s="65">
        <v>-6259175</v>
      </c>
      <c r="J60" s="65">
        <v>-6263387</v>
      </c>
      <c r="K60" s="61">
        <f>K61+K74</f>
        <v>-6218452.8675849987</v>
      </c>
      <c r="L60" s="61">
        <f t="shared" ref="L60:M60" si="22">L61+L74</f>
        <v>-6311006.9493487738</v>
      </c>
      <c r="M60" s="61">
        <f t="shared" si="22"/>
        <v>-6404993.4507465055</v>
      </c>
      <c r="N60" s="61">
        <f>N61+N74</f>
        <v>-6500436.8474752754</v>
      </c>
      <c r="P60" s="20">
        <f t="shared" si="3"/>
        <v>159752</v>
      </c>
      <c r="Q60" s="20">
        <f t="shared" si="4"/>
        <v>8425</v>
      </c>
      <c r="R60" s="20">
        <f t="shared" si="5"/>
        <v>-4212</v>
      </c>
      <c r="S60" s="20">
        <f t="shared" si="6"/>
        <v>44934.132415001281</v>
      </c>
      <c r="T60" s="20">
        <f t="shared" si="7"/>
        <v>-92554.081763775088</v>
      </c>
      <c r="U60" s="20">
        <f t="shared" si="8"/>
        <v>-93986.501397731714</v>
      </c>
      <c r="V60" s="20">
        <f t="shared" si="9"/>
        <v>-95443.396728769876</v>
      </c>
      <c r="W60" s="28">
        <f t="shared" si="10"/>
        <v>-2.4855025833344743E-2</v>
      </c>
      <c r="X60" s="28">
        <f t="shared" si="11"/>
        <v>-1.3442146914289361E-3</v>
      </c>
      <c r="Y60" s="28">
        <f t="shared" si="12"/>
        <v>6.7293213562490269E-4</v>
      </c>
      <c r="Z60" s="28">
        <f t="shared" si="13"/>
        <v>-7.1740948491608898E-3</v>
      </c>
      <c r="AA60" s="28">
        <f t="shared" si="14"/>
        <v>1.4883779572606046E-2</v>
      </c>
      <c r="AB60" s="28">
        <f t="shared" si="15"/>
        <v>1.4892473127038798E-2</v>
      </c>
      <c r="AC60" s="28">
        <f t="shared" si="16"/>
        <v>1.4901404265705517E-2</v>
      </c>
    </row>
    <row r="61" spans="1:29" x14ac:dyDescent="0.3">
      <c r="A61" s="6" t="s">
        <v>2</v>
      </c>
      <c r="B61" s="6" t="s">
        <v>2</v>
      </c>
      <c r="C61" s="170" t="s">
        <v>80</v>
      </c>
      <c r="D61" s="171"/>
      <c r="E61" s="171"/>
      <c r="F61" s="65">
        <v>-4641433.4400000004</v>
      </c>
      <c r="G61" s="65">
        <v>-4805851</v>
      </c>
      <c r="H61" s="65">
        <v>-4841287</v>
      </c>
      <c r="I61" s="65">
        <v>-4833287</v>
      </c>
      <c r="J61" s="65">
        <v>-4837287</v>
      </c>
      <c r="K61" s="61">
        <f>SUM(K62:K73)</f>
        <v>-4967893.7489999989</v>
      </c>
      <c r="L61" s="61">
        <f t="shared" ref="L61:M61" si="23">SUM(L62:L73)</f>
        <v>-5042412.155234999</v>
      </c>
      <c r="M61" s="61">
        <f t="shared" si="23"/>
        <v>-5118048.337563524</v>
      </c>
      <c r="N61" s="61">
        <f>SUM(N62:N73)</f>
        <v>-5194819.0626269747</v>
      </c>
      <c r="P61" s="20">
        <f t="shared" si="3"/>
        <v>-35436</v>
      </c>
      <c r="Q61" s="20">
        <f t="shared" si="4"/>
        <v>8000</v>
      </c>
      <c r="R61" s="20">
        <f t="shared" si="5"/>
        <v>-4000</v>
      </c>
      <c r="S61" s="20">
        <f t="shared" si="6"/>
        <v>-130606.7489999989</v>
      </c>
      <c r="T61" s="20">
        <f t="shared" si="7"/>
        <v>-74518.406235000119</v>
      </c>
      <c r="U61" s="20">
        <f t="shared" si="8"/>
        <v>-75636.182328524999</v>
      </c>
      <c r="V61" s="20">
        <f t="shared" si="9"/>
        <v>-76770.725063450634</v>
      </c>
      <c r="W61" s="28">
        <f t="shared" si="10"/>
        <v>7.3735119961064128E-3</v>
      </c>
      <c r="X61" s="28">
        <f t="shared" si="11"/>
        <v>-1.6524531596660145E-3</v>
      </c>
      <c r="Y61" s="28">
        <f t="shared" si="12"/>
        <v>8.2759414038520787E-4</v>
      </c>
      <c r="Z61" s="28">
        <f t="shared" si="13"/>
        <v>2.6999999999999774E-2</v>
      </c>
      <c r="AA61" s="28">
        <f t="shared" si="14"/>
        <v>1.5000000000000027E-2</v>
      </c>
      <c r="AB61" s="28">
        <f t="shared" si="15"/>
        <v>1.5000000000000003E-2</v>
      </c>
      <c r="AC61" s="28">
        <f t="shared" si="16"/>
        <v>1.4999999999999566E-2</v>
      </c>
    </row>
    <row r="62" spans="1:29" ht="14.4" hidden="1" customHeight="1" outlineLevel="1" collapsed="1" x14ac:dyDescent="0.3">
      <c r="A62" s="6" t="s">
        <v>2</v>
      </c>
      <c r="B62" s="6" t="s">
        <v>2</v>
      </c>
      <c r="C62" s="6" t="s">
        <v>2</v>
      </c>
      <c r="D62" s="22" t="s">
        <v>81</v>
      </c>
      <c r="E62" s="22" t="s">
        <v>82</v>
      </c>
      <c r="F62" s="65">
        <v>-47243.34</v>
      </c>
      <c r="G62" s="65">
        <v>-48900</v>
      </c>
      <c r="H62" s="65">
        <v>-56600</v>
      </c>
      <c r="I62" s="65">
        <v>-48600</v>
      </c>
      <c r="J62" s="65">
        <v>-52600</v>
      </c>
      <c r="K62" s="61">
        <f>J62*Laskentatiedot!M$5</f>
        <v>-54020.2</v>
      </c>
      <c r="L62" s="61">
        <f>K62*Laskentatiedot!N$5</f>
        <v>-54830.50299999999</v>
      </c>
      <c r="M62" s="61">
        <f>L62*Laskentatiedot!O$5</f>
        <v>-55652.960544999987</v>
      </c>
      <c r="N62" s="61">
        <f>M62*Laskentatiedot!P$5</f>
        <v>-56487.754953174983</v>
      </c>
      <c r="P62" s="20">
        <f t="shared" si="3"/>
        <v>-7700</v>
      </c>
      <c r="Q62" s="20">
        <f t="shared" si="4"/>
        <v>8000</v>
      </c>
      <c r="R62" s="20">
        <f t="shared" si="5"/>
        <v>-4000</v>
      </c>
      <c r="S62" s="20">
        <f t="shared" si="6"/>
        <v>-1420.1999999999971</v>
      </c>
      <c r="T62" s="20">
        <f t="shared" si="7"/>
        <v>-810.30299999999261</v>
      </c>
      <c r="U62" s="20">
        <f t="shared" si="8"/>
        <v>-822.45754499999748</v>
      </c>
      <c r="V62" s="20">
        <f t="shared" si="9"/>
        <v>-834.79440817499562</v>
      </c>
      <c r="W62" s="28">
        <f t="shared" si="10"/>
        <v>0.15746421267893659</v>
      </c>
      <c r="X62" s="28">
        <f t="shared" si="11"/>
        <v>-0.14134275618374559</v>
      </c>
      <c r="Y62" s="28">
        <f t="shared" si="12"/>
        <v>8.2304526748971193E-2</v>
      </c>
      <c r="Z62" s="28">
        <f t="shared" si="13"/>
        <v>2.6999999999999944E-2</v>
      </c>
      <c r="AA62" s="28">
        <f t="shared" si="14"/>
        <v>1.4999999999999864E-2</v>
      </c>
      <c r="AB62" s="28">
        <f t="shared" si="15"/>
        <v>1.4999999999999956E-2</v>
      </c>
      <c r="AC62" s="28">
        <f t="shared" si="16"/>
        <v>1.4999999999999925E-2</v>
      </c>
    </row>
    <row r="63" spans="1:29" ht="14.4" hidden="1" customHeight="1" outlineLevel="1" collapsed="1" x14ac:dyDescent="0.3">
      <c r="A63" s="6" t="s">
        <v>2</v>
      </c>
      <c r="B63" s="6" t="s">
        <v>2</v>
      </c>
      <c r="C63" s="6" t="s">
        <v>2</v>
      </c>
      <c r="D63" s="22" t="s">
        <v>83</v>
      </c>
      <c r="E63" s="22" t="s">
        <v>84</v>
      </c>
      <c r="F63" s="65">
        <v>-2929168.67</v>
      </c>
      <c r="G63" s="65">
        <v>-2972126</v>
      </c>
      <c r="H63" s="65">
        <v>-3235064</v>
      </c>
      <c r="I63" s="65">
        <v>-3235064</v>
      </c>
      <c r="J63" s="65">
        <v>-3235064</v>
      </c>
      <c r="K63" s="61">
        <f>J63*Laskentatiedot!M$5</f>
        <v>-3322410.7279999997</v>
      </c>
      <c r="L63" s="61">
        <f>K63*Laskentatiedot!N$5</f>
        <v>-3372246.8889199994</v>
      </c>
      <c r="M63" s="61">
        <f>L63*Laskentatiedot!O$5</f>
        <v>-3422830.5922537991</v>
      </c>
      <c r="N63" s="61">
        <f>M63*Laskentatiedot!P$5</f>
        <v>-3474173.0511376057</v>
      </c>
      <c r="P63" s="20">
        <f t="shared" si="3"/>
        <v>-262938</v>
      </c>
      <c r="Q63" s="20">
        <f t="shared" si="4"/>
        <v>0</v>
      </c>
      <c r="R63" s="20">
        <f t="shared" si="5"/>
        <v>0</v>
      </c>
      <c r="S63" s="20">
        <f t="shared" si="6"/>
        <v>-87346.727999999654</v>
      </c>
      <c r="T63" s="20">
        <f t="shared" si="7"/>
        <v>-49836.160919999704</v>
      </c>
      <c r="U63" s="20">
        <f t="shared" si="8"/>
        <v>-50583.703333799727</v>
      </c>
      <c r="V63" s="20">
        <f t="shared" si="9"/>
        <v>-51342.458883806597</v>
      </c>
      <c r="W63" s="28">
        <f t="shared" si="10"/>
        <v>8.8467985543008609E-2</v>
      </c>
      <c r="X63" s="28">
        <f t="shared" si="11"/>
        <v>0</v>
      </c>
      <c r="Y63" s="28">
        <f t="shared" si="12"/>
        <v>0</v>
      </c>
      <c r="Z63" s="28">
        <f t="shared" si="13"/>
        <v>2.6999999999999892E-2</v>
      </c>
      <c r="AA63" s="28">
        <f t="shared" si="14"/>
        <v>1.4999999999999913E-2</v>
      </c>
      <c r="AB63" s="28">
        <f t="shared" si="15"/>
        <v>1.4999999999999921E-2</v>
      </c>
      <c r="AC63" s="28">
        <f t="shared" si="16"/>
        <v>1.4999999999999887E-2</v>
      </c>
    </row>
    <row r="64" spans="1:29" ht="14.4" hidden="1" customHeight="1" outlineLevel="1" collapsed="1" x14ac:dyDescent="0.3">
      <c r="A64" s="6" t="s">
        <v>2</v>
      </c>
      <c r="B64" s="6" t="s">
        <v>2</v>
      </c>
      <c r="C64" s="6" t="s">
        <v>2</v>
      </c>
      <c r="D64" s="22" t="s">
        <v>85</v>
      </c>
      <c r="E64" s="53" t="s">
        <v>86</v>
      </c>
      <c r="F64" s="66">
        <v>-535542.1</v>
      </c>
      <c r="G64" s="66">
        <v>-688906</v>
      </c>
      <c r="H64" s="66">
        <v>-634452</v>
      </c>
      <c r="I64" s="66">
        <v>-634452</v>
      </c>
      <c r="J64" s="66">
        <v>-634452</v>
      </c>
      <c r="K64" s="67">
        <f>J64*Laskentatiedot!M$5</f>
        <v>-651582.20399999991</v>
      </c>
      <c r="L64" s="67">
        <f>K64*Laskentatiedot!N$5</f>
        <v>-661355.93705999979</v>
      </c>
      <c r="M64" s="67">
        <f>L64*Laskentatiedot!O$5</f>
        <v>-671276.27611589967</v>
      </c>
      <c r="N64" s="67">
        <f>M64*Laskentatiedot!P$5</f>
        <v>-681345.42025763809</v>
      </c>
      <c r="P64" s="20">
        <f t="shared" si="3"/>
        <v>54454</v>
      </c>
      <c r="Q64" s="20">
        <f t="shared" si="4"/>
        <v>0</v>
      </c>
      <c r="R64" s="20">
        <f t="shared" si="5"/>
        <v>0</v>
      </c>
      <c r="S64" s="20">
        <f t="shared" si="6"/>
        <v>-17130.203999999911</v>
      </c>
      <c r="T64" s="20">
        <f t="shared" si="7"/>
        <v>-9773.7330599998822</v>
      </c>
      <c r="U64" s="20">
        <f t="shared" si="8"/>
        <v>-9920.3390558998799</v>
      </c>
      <c r="V64" s="20">
        <f t="shared" si="9"/>
        <v>-10069.144141738419</v>
      </c>
      <c r="W64" s="28">
        <f t="shared" si="10"/>
        <v>-7.9044165677175121E-2</v>
      </c>
      <c r="X64" s="28">
        <f t="shared" si="11"/>
        <v>0</v>
      </c>
      <c r="Y64" s="28">
        <f t="shared" si="12"/>
        <v>0</v>
      </c>
      <c r="Z64" s="28">
        <f t="shared" si="13"/>
        <v>2.6999999999999857E-2</v>
      </c>
      <c r="AA64" s="28">
        <f t="shared" si="14"/>
        <v>1.4999999999999821E-2</v>
      </c>
      <c r="AB64" s="28">
        <f t="shared" si="15"/>
        <v>1.4999999999999823E-2</v>
      </c>
      <c r="AC64" s="28">
        <f t="shared" si="16"/>
        <v>1.4999999999999887E-2</v>
      </c>
    </row>
    <row r="65" spans="1:29" ht="14.4" hidden="1" customHeight="1" outlineLevel="1" collapsed="1" x14ac:dyDescent="0.3">
      <c r="A65" s="6" t="s">
        <v>2</v>
      </c>
      <c r="B65" s="6" t="s">
        <v>2</v>
      </c>
      <c r="C65" s="6" t="s">
        <v>2</v>
      </c>
      <c r="D65" s="22" t="s">
        <v>87</v>
      </c>
      <c r="E65" s="22" t="s">
        <v>88</v>
      </c>
      <c r="F65" s="65">
        <v>-144183.76</v>
      </c>
      <c r="G65" s="65">
        <v>-144000</v>
      </c>
      <c r="H65" s="65">
        <v>-33070</v>
      </c>
      <c r="I65" s="65">
        <v>-33070</v>
      </c>
      <c r="J65" s="65">
        <v>-33070</v>
      </c>
      <c r="K65" s="61">
        <f>J65*Laskentatiedot!M$5</f>
        <v>-33962.89</v>
      </c>
      <c r="L65" s="61">
        <f>K65*Laskentatiedot!N$5</f>
        <v>-34472.333349999994</v>
      </c>
      <c r="M65" s="61">
        <f>L65*Laskentatiedot!O$5</f>
        <v>-34989.418350249987</v>
      </c>
      <c r="N65" s="61">
        <f>M65*Laskentatiedot!P$5</f>
        <v>-35514.259625503735</v>
      </c>
      <c r="P65" s="20">
        <f t="shared" si="3"/>
        <v>110930</v>
      </c>
      <c r="Q65" s="20">
        <f t="shared" si="4"/>
        <v>0</v>
      </c>
      <c r="R65" s="20">
        <f t="shared" si="5"/>
        <v>0</v>
      </c>
      <c r="S65" s="20">
        <f t="shared" si="6"/>
        <v>-892.88999999999942</v>
      </c>
      <c r="T65" s="20">
        <f t="shared" si="7"/>
        <v>-509.4433499999941</v>
      </c>
      <c r="U65" s="20">
        <f t="shared" si="8"/>
        <v>-517.08500024999375</v>
      </c>
      <c r="V65" s="20">
        <f t="shared" si="9"/>
        <v>-524.84127525374788</v>
      </c>
      <c r="W65" s="28">
        <f t="shared" si="10"/>
        <v>-0.77034722222222218</v>
      </c>
      <c r="X65" s="28">
        <f t="shared" si="11"/>
        <v>0</v>
      </c>
      <c r="Y65" s="28">
        <f t="shared" si="12"/>
        <v>0</v>
      </c>
      <c r="Z65" s="28">
        <f t="shared" si="13"/>
        <v>2.6999999999999982E-2</v>
      </c>
      <c r="AA65" s="28">
        <f t="shared" si="14"/>
        <v>1.4999999999999826E-2</v>
      </c>
      <c r="AB65" s="28">
        <f t="shared" si="15"/>
        <v>1.4999999999999823E-2</v>
      </c>
      <c r="AC65" s="28">
        <f t="shared" si="16"/>
        <v>1.4999999999999946E-2</v>
      </c>
    </row>
    <row r="66" spans="1:29" ht="14.4" hidden="1" customHeight="1" outlineLevel="1" collapsed="1" x14ac:dyDescent="0.3">
      <c r="A66" s="6" t="s">
        <v>2</v>
      </c>
      <c r="B66" s="6" t="s">
        <v>2</v>
      </c>
      <c r="C66" s="6" t="s">
        <v>2</v>
      </c>
      <c r="D66" s="22" t="s">
        <v>89</v>
      </c>
      <c r="E66" s="22" t="s">
        <v>90</v>
      </c>
      <c r="F66" s="65">
        <v>-388161.99</v>
      </c>
      <c r="G66" s="65">
        <v>-379000</v>
      </c>
      <c r="H66" s="65">
        <v>-374000</v>
      </c>
      <c r="I66" s="65">
        <v>-374000</v>
      </c>
      <c r="J66" s="65">
        <v>-374000</v>
      </c>
      <c r="K66" s="61">
        <f>J66*Laskentatiedot!M$5</f>
        <v>-384097.99999999994</v>
      </c>
      <c r="L66" s="61">
        <f>K66*Laskentatiedot!N$5</f>
        <v>-389859.46999999991</v>
      </c>
      <c r="M66" s="61">
        <f>L66*Laskentatiedot!O$5</f>
        <v>-395707.36204999988</v>
      </c>
      <c r="N66" s="61">
        <f>M66*Laskentatiedot!P$5</f>
        <v>-401642.97248074983</v>
      </c>
      <c r="P66" s="20">
        <f t="shared" si="3"/>
        <v>5000</v>
      </c>
      <c r="Q66" s="20">
        <f t="shared" si="4"/>
        <v>0</v>
      </c>
      <c r="R66" s="20">
        <f t="shared" si="5"/>
        <v>0</v>
      </c>
      <c r="S66" s="20">
        <f t="shared" si="6"/>
        <v>-10097.999999999942</v>
      </c>
      <c r="T66" s="20">
        <f t="shared" si="7"/>
        <v>-5761.4699999999721</v>
      </c>
      <c r="U66" s="20">
        <f t="shared" si="8"/>
        <v>-5847.8920499999658</v>
      </c>
      <c r="V66" s="20">
        <f t="shared" si="9"/>
        <v>-5935.6104307499481</v>
      </c>
      <c r="W66" s="28">
        <f t="shared" si="10"/>
        <v>-1.3192612137203167E-2</v>
      </c>
      <c r="X66" s="28">
        <f t="shared" si="11"/>
        <v>0</v>
      </c>
      <c r="Y66" s="28">
        <f t="shared" si="12"/>
        <v>0</v>
      </c>
      <c r="Z66" s="28">
        <f t="shared" si="13"/>
        <v>2.6999999999999844E-2</v>
      </c>
      <c r="AA66" s="28">
        <f t="shared" si="14"/>
        <v>1.499999999999993E-2</v>
      </c>
      <c r="AB66" s="28">
        <f t="shared" si="15"/>
        <v>1.4999999999999916E-2</v>
      </c>
      <c r="AC66" s="28">
        <f t="shared" si="16"/>
        <v>1.4999999999999873E-2</v>
      </c>
    </row>
    <row r="67" spans="1:29" ht="14.4" hidden="1" customHeight="1" outlineLevel="1" collapsed="1" x14ac:dyDescent="0.3">
      <c r="A67" s="6" t="s">
        <v>2</v>
      </c>
      <c r="B67" s="6" t="s">
        <v>2</v>
      </c>
      <c r="C67" s="6" t="s">
        <v>2</v>
      </c>
      <c r="D67" s="22" t="s">
        <v>91</v>
      </c>
      <c r="E67" s="22" t="s">
        <v>92</v>
      </c>
      <c r="F67" s="65">
        <v>-492639.78</v>
      </c>
      <c r="G67" s="65">
        <v>-423019</v>
      </c>
      <c r="H67" s="65">
        <v>-430251</v>
      </c>
      <c r="I67" s="65">
        <v>-430251</v>
      </c>
      <c r="J67" s="65">
        <v>-430251</v>
      </c>
      <c r="K67" s="61">
        <f>J67*Laskentatiedot!M$5</f>
        <v>-441867.77699999994</v>
      </c>
      <c r="L67" s="61">
        <f>K67*Laskentatiedot!N$5</f>
        <v>-448495.79365499993</v>
      </c>
      <c r="M67" s="61">
        <f>L67*Laskentatiedot!O$5</f>
        <v>-455223.23055982491</v>
      </c>
      <c r="N67" s="61">
        <f>M67*Laskentatiedot!P$5</f>
        <v>-462051.57901822223</v>
      </c>
      <c r="P67" s="20">
        <f t="shared" si="3"/>
        <v>-7232</v>
      </c>
      <c r="Q67" s="20">
        <f t="shared" si="4"/>
        <v>0</v>
      </c>
      <c r="R67" s="20">
        <f t="shared" si="5"/>
        <v>0</v>
      </c>
      <c r="S67" s="20">
        <f t="shared" si="6"/>
        <v>-11616.776999999944</v>
      </c>
      <c r="T67" s="20">
        <f t="shared" si="7"/>
        <v>-6628.0166549999849</v>
      </c>
      <c r="U67" s="20">
        <f t="shared" si="8"/>
        <v>-6727.4369048249791</v>
      </c>
      <c r="V67" s="20">
        <f t="shared" si="9"/>
        <v>-6828.3484583973186</v>
      </c>
      <c r="W67" s="28">
        <f t="shared" si="10"/>
        <v>1.7096158801377714E-2</v>
      </c>
      <c r="X67" s="28">
        <f t="shared" si="11"/>
        <v>0</v>
      </c>
      <c r="Y67" s="28">
        <f t="shared" si="12"/>
        <v>0</v>
      </c>
      <c r="Z67" s="28">
        <f t="shared" si="13"/>
        <v>2.6999999999999868E-2</v>
      </c>
      <c r="AA67" s="28">
        <f t="shared" si="14"/>
        <v>1.4999999999999968E-2</v>
      </c>
      <c r="AB67" s="28">
        <f t="shared" si="15"/>
        <v>1.4999999999999956E-2</v>
      </c>
      <c r="AC67" s="28">
        <f t="shared" si="16"/>
        <v>1.499999999999988E-2</v>
      </c>
    </row>
    <row r="68" spans="1:29" ht="14.4" hidden="1" customHeight="1" outlineLevel="1" collapsed="1" x14ac:dyDescent="0.3">
      <c r="A68" s="6" t="s">
        <v>2</v>
      </c>
      <c r="B68" s="6" t="s">
        <v>2</v>
      </c>
      <c r="C68" s="6" t="s">
        <v>2</v>
      </c>
      <c r="D68" s="22" t="s">
        <v>93</v>
      </c>
      <c r="E68" s="22" t="s">
        <v>94</v>
      </c>
      <c r="F68" s="65">
        <v>-4680.5</v>
      </c>
      <c r="G68" s="65">
        <v>-3300</v>
      </c>
      <c r="H68" s="65">
        <v>-3300</v>
      </c>
      <c r="I68" s="65">
        <v>-3300</v>
      </c>
      <c r="J68" s="65">
        <v>-3300</v>
      </c>
      <c r="K68" s="61">
        <f>J68*Laskentatiedot!M$5</f>
        <v>-3389.1</v>
      </c>
      <c r="L68" s="61">
        <f>K68*Laskentatiedot!N$5</f>
        <v>-3439.9364999999998</v>
      </c>
      <c r="M68" s="61">
        <f>L68*Laskentatiedot!O$5</f>
        <v>-3491.5355474999997</v>
      </c>
      <c r="N68" s="61">
        <f>M68*Laskentatiedot!P$5</f>
        <v>-3543.9085807124993</v>
      </c>
      <c r="P68" s="20">
        <f t="shared" si="3"/>
        <v>0</v>
      </c>
      <c r="Q68" s="20">
        <f t="shared" si="4"/>
        <v>0</v>
      </c>
      <c r="R68" s="20">
        <f t="shared" si="5"/>
        <v>0</v>
      </c>
      <c r="S68" s="20">
        <f t="shared" si="6"/>
        <v>-89.099999999999909</v>
      </c>
      <c r="T68" s="20">
        <f t="shared" si="7"/>
        <v>-50.836499999999887</v>
      </c>
      <c r="U68" s="20">
        <f t="shared" si="8"/>
        <v>-51.59904749999987</v>
      </c>
      <c r="V68" s="20">
        <f t="shared" si="9"/>
        <v>-52.373033212499649</v>
      </c>
      <c r="W68" s="28">
        <f t="shared" si="10"/>
        <v>0</v>
      </c>
      <c r="X68" s="28">
        <f t="shared" si="11"/>
        <v>0</v>
      </c>
      <c r="Y68" s="28">
        <f t="shared" si="12"/>
        <v>0</v>
      </c>
      <c r="Z68" s="28">
        <f t="shared" si="13"/>
        <v>2.6999999999999972E-2</v>
      </c>
      <c r="AA68" s="28">
        <f t="shared" si="14"/>
        <v>1.4999999999999966E-2</v>
      </c>
      <c r="AB68" s="28">
        <f t="shared" si="15"/>
        <v>1.4999999999999963E-2</v>
      </c>
      <c r="AC68" s="28">
        <f t="shared" si="16"/>
        <v>1.4999999999999901E-2</v>
      </c>
    </row>
    <row r="69" spans="1:29" ht="14.4" hidden="1" customHeight="1" outlineLevel="1" collapsed="1" x14ac:dyDescent="0.3">
      <c r="A69" s="6" t="s">
        <v>2</v>
      </c>
      <c r="B69" s="6" t="s">
        <v>2</v>
      </c>
      <c r="C69" s="6" t="s">
        <v>2</v>
      </c>
      <c r="D69" s="22" t="s">
        <v>95</v>
      </c>
      <c r="E69" s="22" t="s">
        <v>96</v>
      </c>
      <c r="F69" s="65">
        <v>-209676.17</v>
      </c>
      <c r="G69" s="65">
        <v>-190000</v>
      </c>
      <c r="H69" s="65">
        <v>-190000</v>
      </c>
      <c r="I69" s="65">
        <v>-190000</v>
      </c>
      <c r="J69" s="65">
        <v>-190000</v>
      </c>
      <c r="K69" s="61">
        <f>J69*Laskentatiedot!M$5</f>
        <v>-195129.99999999997</v>
      </c>
      <c r="L69" s="61">
        <f>K69*Laskentatiedot!N$5</f>
        <v>-198056.94999999995</v>
      </c>
      <c r="M69" s="61">
        <f>L69*Laskentatiedot!O$5</f>
        <v>-201027.80424999993</v>
      </c>
      <c r="N69" s="61">
        <f>M69*Laskentatiedot!P$5</f>
        <v>-204043.22131374991</v>
      </c>
      <c r="P69" s="20">
        <f t="shared" si="3"/>
        <v>0</v>
      </c>
      <c r="Q69" s="20">
        <f t="shared" si="4"/>
        <v>0</v>
      </c>
      <c r="R69" s="20">
        <f t="shared" si="5"/>
        <v>0</v>
      </c>
      <c r="S69" s="20">
        <f t="shared" si="6"/>
        <v>-5129.9999999999709</v>
      </c>
      <c r="T69" s="20">
        <f t="shared" si="7"/>
        <v>-2926.9499999999825</v>
      </c>
      <c r="U69" s="20">
        <f t="shared" si="8"/>
        <v>-2970.8542499999749</v>
      </c>
      <c r="V69" s="20">
        <f t="shared" si="9"/>
        <v>-3015.4170637499774</v>
      </c>
      <c r="W69" s="28">
        <f t="shared" si="10"/>
        <v>0</v>
      </c>
      <c r="X69" s="28">
        <f t="shared" si="11"/>
        <v>0</v>
      </c>
      <c r="Y69" s="28">
        <f t="shared" si="12"/>
        <v>0</v>
      </c>
      <c r="Z69" s="28">
        <f t="shared" si="13"/>
        <v>2.6999999999999847E-2</v>
      </c>
      <c r="AA69" s="28">
        <f t="shared" si="14"/>
        <v>1.4999999999999913E-2</v>
      </c>
      <c r="AB69" s="28">
        <f t="shared" si="15"/>
        <v>1.4999999999999876E-2</v>
      </c>
      <c r="AC69" s="28">
        <f t="shared" si="16"/>
        <v>1.4999999999999894E-2</v>
      </c>
    </row>
    <row r="70" spans="1:29" ht="14.4" hidden="1" customHeight="1" outlineLevel="1" collapsed="1" x14ac:dyDescent="0.3">
      <c r="A70" s="6" t="s">
        <v>2</v>
      </c>
      <c r="B70" s="6" t="s">
        <v>2</v>
      </c>
      <c r="C70" s="6" t="s">
        <v>2</v>
      </c>
      <c r="D70" s="22" t="s">
        <v>97</v>
      </c>
      <c r="E70" s="22" t="s">
        <v>98</v>
      </c>
      <c r="F70" s="65">
        <v>40791.65</v>
      </c>
      <c r="G70" s="65">
        <v>-1600</v>
      </c>
      <c r="H70" s="65">
        <v>25450</v>
      </c>
      <c r="I70" s="65">
        <v>25450</v>
      </c>
      <c r="J70" s="65">
        <v>25450</v>
      </c>
      <c r="K70" s="61">
        <f>J70*Laskentatiedot!M$5</f>
        <v>26137.149999999998</v>
      </c>
      <c r="L70" s="61">
        <f>K70*Laskentatiedot!N$5</f>
        <v>26529.207249999996</v>
      </c>
      <c r="M70" s="61">
        <f>L70*Laskentatiedot!O$5</f>
        <v>26927.145358749993</v>
      </c>
      <c r="N70" s="61">
        <f>M70*Laskentatiedot!P$5</f>
        <v>27331.05253913124</v>
      </c>
      <c r="P70" s="20">
        <f t="shared" si="3"/>
        <v>27050</v>
      </c>
      <c r="Q70" s="20">
        <f t="shared" si="4"/>
        <v>0</v>
      </c>
      <c r="R70" s="20">
        <f t="shared" si="5"/>
        <v>0</v>
      </c>
      <c r="S70" s="20">
        <f t="shared" si="6"/>
        <v>687.14999999999782</v>
      </c>
      <c r="T70" s="20">
        <f t="shared" si="7"/>
        <v>392.05724999999802</v>
      </c>
      <c r="U70" s="20">
        <f t="shared" si="8"/>
        <v>397.9381087499969</v>
      </c>
      <c r="V70" s="20">
        <f t="shared" si="9"/>
        <v>403.9071803812476</v>
      </c>
      <c r="W70" s="28">
        <f t="shared" si="10"/>
        <v>-16.90625</v>
      </c>
      <c r="X70" s="28">
        <f t="shared" si="11"/>
        <v>0</v>
      </c>
      <c r="Y70" s="28">
        <f t="shared" si="12"/>
        <v>0</v>
      </c>
      <c r="Z70" s="28">
        <f t="shared" si="13"/>
        <v>2.6999999999999913E-2</v>
      </c>
      <c r="AA70" s="28">
        <f t="shared" si="14"/>
        <v>1.4999999999999925E-2</v>
      </c>
      <c r="AB70" s="28">
        <f t="shared" si="15"/>
        <v>1.4999999999999885E-2</v>
      </c>
      <c r="AC70" s="28">
        <f t="shared" si="16"/>
        <v>1.4999999999999914E-2</v>
      </c>
    </row>
    <row r="71" spans="1:29" ht="14.4" hidden="1" customHeight="1" outlineLevel="1" collapsed="1" x14ac:dyDescent="0.3">
      <c r="A71" s="6" t="s">
        <v>2</v>
      </c>
      <c r="B71" s="6" t="s">
        <v>2</v>
      </c>
      <c r="C71" s="6" t="s">
        <v>2</v>
      </c>
      <c r="D71" s="22" t="s">
        <v>99</v>
      </c>
      <c r="E71" s="22" t="s">
        <v>100</v>
      </c>
      <c r="F71" s="65">
        <v>51819.07</v>
      </c>
      <c r="G71" s="65">
        <v>30000</v>
      </c>
      <c r="H71" s="65">
        <v>60000</v>
      </c>
      <c r="I71" s="65">
        <v>60000</v>
      </c>
      <c r="J71" s="65">
        <v>60000</v>
      </c>
      <c r="K71" s="61">
        <f>J71*Laskentatiedot!M$5</f>
        <v>61619.999999999993</v>
      </c>
      <c r="L71" s="61">
        <f>K71*Laskentatiedot!N$5</f>
        <v>62544.299999999988</v>
      </c>
      <c r="M71" s="61">
        <f>L71*Laskentatiedot!O$5</f>
        <v>63482.46449999998</v>
      </c>
      <c r="N71" s="61">
        <f>M71*Laskentatiedot!P$5</f>
        <v>64434.701467499974</v>
      </c>
      <c r="P71" s="20">
        <f t="shared" si="3"/>
        <v>30000</v>
      </c>
      <c r="Q71" s="20">
        <f t="shared" si="4"/>
        <v>0</v>
      </c>
      <c r="R71" s="20">
        <f t="shared" si="5"/>
        <v>0</v>
      </c>
      <c r="S71" s="20">
        <f t="shared" si="6"/>
        <v>1619.9999999999927</v>
      </c>
      <c r="T71" s="20">
        <f t="shared" si="7"/>
        <v>924.29999999999563</v>
      </c>
      <c r="U71" s="20">
        <f t="shared" si="8"/>
        <v>938.16449999999168</v>
      </c>
      <c r="V71" s="20">
        <f t="shared" si="9"/>
        <v>952.23696749999363</v>
      </c>
      <c r="W71" s="28">
        <f t="shared" si="10"/>
        <v>1</v>
      </c>
      <c r="X71" s="28">
        <f t="shared" si="11"/>
        <v>0</v>
      </c>
      <c r="Y71" s="28">
        <f t="shared" si="12"/>
        <v>0</v>
      </c>
      <c r="Z71" s="28">
        <f t="shared" si="13"/>
        <v>2.6999999999999878E-2</v>
      </c>
      <c r="AA71" s="28">
        <f t="shared" si="14"/>
        <v>1.4999999999999932E-2</v>
      </c>
      <c r="AB71" s="28">
        <f t="shared" si="15"/>
        <v>1.4999999999999869E-2</v>
      </c>
      <c r="AC71" s="28">
        <f t="shared" si="16"/>
        <v>1.4999999999999904E-2</v>
      </c>
    </row>
    <row r="72" spans="1:29" ht="14.4" hidden="1" customHeight="1" outlineLevel="1" collapsed="1" x14ac:dyDescent="0.3">
      <c r="A72" s="6" t="s">
        <v>2</v>
      </c>
      <c r="B72" s="6" t="s">
        <v>2</v>
      </c>
      <c r="C72" s="6" t="s">
        <v>2</v>
      </c>
      <c r="D72" s="22" t="s">
        <v>101</v>
      </c>
      <c r="E72" s="22" t="s">
        <v>102</v>
      </c>
      <c r="F72" s="65">
        <v>16946.71</v>
      </c>
      <c r="G72" s="65">
        <v>15000</v>
      </c>
      <c r="H72" s="65">
        <v>30000</v>
      </c>
      <c r="I72" s="65">
        <v>30000</v>
      </c>
      <c r="J72" s="65">
        <v>30000</v>
      </c>
      <c r="K72" s="61">
        <f>J72*Laskentatiedot!M$5</f>
        <v>30809.999999999996</v>
      </c>
      <c r="L72" s="61">
        <f>K72*Laskentatiedot!N$5</f>
        <v>31272.149999999994</v>
      </c>
      <c r="M72" s="61">
        <f>L72*Laskentatiedot!O$5</f>
        <v>31741.23224999999</v>
      </c>
      <c r="N72" s="61">
        <f>M72*Laskentatiedot!P$5</f>
        <v>32217.350733749987</v>
      </c>
      <c r="P72" s="20">
        <f t="shared" si="3"/>
        <v>15000</v>
      </c>
      <c r="Q72" s="20">
        <f t="shared" si="4"/>
        <v>0</v>
      </c>
      <c r="R72" s="20">
        <f t="shared" si="5"/>
        <v>0</v>
      </c>
      <c r="S72" s="20">
        <f t="shared" si="6"/>
        <v>809.99999999999636</v>
      </c>
      <c r="T72" s="20">
        <f t="shared" si="7"/>
        <v>462.14999999999782</v>
      </c>
      <c r="U72" s="20">
        <f t="shared" si="8"/>
        <v>469.08224999999584</v>
      </c>
      <c r="V72" s="20">
        <f t="shared" si="9"/>
        <v>476.11848374999681</v>
      </c>
      <c r="W72" s="28">
        <f t="shared" si="10"/>
        <v>1</v>
      </c>
      <c r="X72" s="28">
        <f t="shared" si="11"/>
        <v>0</v>
      </c>
      <c r="Y72" s="28">
        <f t="shared" si="12"/>
        <v>0</v>
      </c>
      <c r="Z72" s="28">
        <f t="shared" si="13"/>
        <v>2.6999999999999878E-2</v>
      </c>
      <c r="AA72" s="28">
        <f t="shared" si="14"/>
        <v>1.4999999999999932E-2</v>
      </c>
      <c r="AB72" s="28">
        <f t="shared" si="15"/>
        <v>1.4999999999999869E-2</v>
      </c>
      <c r="AC72" s="28">
        <f t="shared" si="16"/>
        <v>1.4999999999999904E-2</v>
      </c>
    </row>
    <row r="73" spans="1:29" ht="14.4" hidden="1" customHeight="1" outlineLevel="1" collapsed="1" x14ac:dyDescent="0.3">
      <c r="A73" s="6" t="s">
        <v>2</v>
      </c>
      <c r="B73" s="6" t="s">
        <v>2</v>
      </c>
      <c r="C73" s="6" t="s">
        <v>2</v>
      </c>
      <c r="D73" s="22" t="s">
        <v>364</v>
      </c>
      <c r="E73" s="22" t="s">
        <v>363</v>
      </c>
      <c r="F73" s="65">
        <v>305.44</v>
      </c>
      <c r="G73" s="65">
        <v>0</v>
      </c>
      <c r="H73" s="65">
        <v>0</v>
      </c>
      <c r="I73" s="65">
        <v>0</v>
      </c>
      <c r="J73" s="65">
        <v>0</v>
      </c>
      <c r="K73" s="61">
        <f>J73*Laskentatiedot!M$5</f>
        <v>0</v>
      </c>
      <c r="L73" s="61">
        <f>K73*Laskentatiedot!N$5</f>
        <v>0</v>
      </c>
      <c r="M73" s="61">
        <f>L73*Laskentatiedot!O$5</f>
        <v>0</v>
      </c>
      <c r="N73" s="61">
        <f>M73*Laskentatiedot!P$5</f>
        <v>0</v>
      </c>
      <c r="P73" s="20">
        <f t="shared" si="3"/>
        <v>0</v>
      </c>
      <c r="Q73" s="20">
        <f t="shared" si="4"/>
        <v>0</v>
      </c>
      <c r="R73" s="20">
        <f t="shared" si="5"/>
        <v>0</v>
      </c>
      <c r="S73" s="20">
        <f t="shared" si="6"/>
        <v>0</v>
      </c>
      <c r="T73" s="20">
        <f t="shared" si="7"/>
        <v>0</v>
      </c>
      <c r="U73" s="20">
        <f t="shared" si="8"/>
        <v>0</v>
      </c>
      <c r="V73" s="20">
        <f t="shared" si="9"/>
        <v>0</v>
      </c>
      <c r="W73" s="28" t="e">
        <f t="shared" si="10"/>
        <v>#DIV/0!</v>
      </c>
      <c r="X73" s="28" t="e">
        <f t="shared" si="11"/>
        <v>#DIV/0!</v>
      </c>
      <c r="Y73" s="28" t="e">
        <f t="shared" si="12"/>
        <v>#DIV/0!</v>
      </c>
      <c r="Z73" s="28" t="e">
        <f t="shared" si="13"/>
        <v>#DIV/0!</v>
      </c>
      <c r="AA73" s="28" t="e">
        <f t="shared" si="14"/>
        <v>#DIV/0!</v>
      </c>
      <c r="AB73" s="28" t="e">
        <f t="shared" si="15"/>
        <v>#DIV/0!</v>
      </c>
      <c r="AC73" s="28" t="e">
        <f t="shared" si="16"/>
        <v>#DIV/0!</v>
      </c>
    </row>
    <row r="74" spans="1:29" collapsed="1" x14ac:dyDescent="0.3">
      <c r="A74" s="6" t="s">
        <v>2</v>
      </c>
      <c r="B74" s="6" t="s">
        <v>2</v>
      </c>
      <c r="C74" s="170" t="s">
        <v>103</v>
      </c>
      <c r="D74" s="171"/>
      <c r="E74" s="171"/>
      <c r="F74" s="65">
        <v>-1418250.44</v>
      </c>
      <c r="G74" s="65">
        <v>-1621501</v>
      </c>
      <c r="H74" s="65">
        <v>-1426313</v>
      </c>
      <c r="I74" s="65">
        <v>-1425888</v>
      </c>
      <c r="J74" s="65">
        <v>-1426100</v>
      </c>
      <c r="K74" s="61">
        <f>K75+K82</f>
        <v>-1250559.1185849998</v>
      </c>
      <c r="L74" s="61">
        <f t="shared" ref="L74:M74" si="24">L75+L82</f>
        <v>-1268594.7941137748</v>
      </c>
      <c r="M74" s="61">
        <f t="shared" si="24"/>
        <v>-1286945.1131829815</v>
      </c>
      <c r="N74" s="61">
        <f>N75+N82</f>
        <v>-1305617.7848483007</v>
      </c>
      <c r="P74" s="20">
        <f t="shared" si="3"/>
        <v>195188</v>
      </c>
      <c r="Q74" s="20">
        <f t="shared" si="4"/>
        <v>425</v>
      </c>
      <c r="R74" s="20">
        <f t="shared" si="5"/>
        <v>-212</v>
      </c>
      <c r="S74" s="20">
        <f t="shared" si="6"/>
        <v>175540.88141500019</v>
      </c>
      <c r="T74" s="20">
        <f t="shared" si="7"/>
        <v>-18035.675528774969</v>
      </c>
      <c r="U74" s="20">
        <f t="shared" si="8"/>
        <v>-18350.319069206715</v>
      </c>
      <c r="V74" s="20">
        <f t="shared" si="9"/>
        <v>-18672.671665319242</v>
      </c>
      <c r="W74" s="28">
        <f t="shared" si="10"/>
        <v>-0.12037488721869428</v>
      </c>
      <c r="X74" s="28">
        <f t="shared" si="11"/>
        <v>-2.9797106245263135E-4</v>
      </c>
      <c r="Y74" s="28">
        <f t="shared" si="12"/>
        <v>1.4867927915797034E-4</v>
      </c>
      <c r="Z74" s="28">
        <f t="shared" si="13"/>
        <v>-0.12309156539863977</v>
      </c>
      <c r="AA74" s="28">
        <f t="shared" si="14"/>
        <v>1.4422089496402401E-2</v>
      </c>
      <c r="AB74" s="28">
        <f t="shared" si="15"/>
        <v>1.4465075179522575E-2</v>
      </c>
      <c r="AC74" s="28">
        <f t="shared" si="16"/>
        <v>1.4509299172158485E-2</v>
      </c>
    </row>
    <row r="75" spans="1:29" x14ac:dyDescent="0.3">
      <c r="A75" s="6" t="s">
        <v>2</v>
      </c>
      <c r="B75" s="6" t="s">
        <v>2</v>
      </c>
      <c r="C75" s="6" t="s">
        <v>2</v>
      </c>
      <c r="D75" s="170" t="s">
        <v>104</v>
      </c>
      <c r="E75" s="171"/>
      <c r="F75" s="65">
        <v>-1179156.43</v>
      </c>
      <c r="G75" s="65">
        <v>-1343313</v>
      </c>
      <c r="H75" s="65">
        <v>-1215498</v>
      </c>
      <c r="I75" s="65">
        <v>-1215417</v>
      </c>
      <c r="J75" s="65">
        <v>-1215457</v>
      </c>
      <c r="K75" s="61">
        <f>SUM(K76:K81)</f>
        <v>-1067624.6498639998</v>
      </c>
      <c r="L75" s="61">
        <f t="shared" ref="L75:M75" si="25">SUM(L76:L81)</f>
        <v>-1081679.0641119599</v>
      </c>
      <c r="M75" s="61">
        <f t="shared" si="25"/>
        <v>-1095924.6950186393</v>
      </c>
      <c r="N75" s="61">
        <f>SUM(N76:N81)</f>
        <v>-1110364.2148383686</v>
      </c>
      <c r="P75" s="20">
        <f t="shared" ref="P75:P138" si="26">H75-G75</f>
        <v>127815</v>
      </c>
      <c r="Q75" s="20">
        <f t="shared" ref="Q75:Q138" si="27">I75-H75</f>
        <v>81</v>
      </c>
      <c r="R75" s="20">
        <f t="shared" ref="R75:R138" si="28">J75-I75</f>
        <v>-40</v>
      </c>
      <c r="S75" s="20">
        <f t="shared" ref="S75:S138" si="29">K75-J75</f>
        <v>147832.3501360002</v>
      </c>
      <c r="T75" s="20">
        <f t="shared" ref="T75:T138" si="30">L75-K75</f>
        <v>-14054.414247960085</v>
      </c>
      <c r="U75" s="20">
        <f t="shared" ref="U75:U138" si="31">M75-L75</f>
        <v>-14245.630906679435</v>
      </c>
      <c r="V75" s="20">
        <f t="shared" ref="V75:V138" si="32">N75-M75</f>
        <v>-14439.519819729263</v>
      </c>
      <c r="W75" s="28">
        <f t="shared" ref="W75:W138" si="33">P75/G75</f>
        <v>-9.5149082901751114E-2</v>
      </c>
      <c r="X75" s="28">
        <f t="shared" ref="X75:X138" si="34">Q75/H75</f>
        <v>-6.6639352759116023E-5</v>
      </c>
      <c r="Y75" s="28">
        <f t="shared" ref="Y75:Y138" si="35">R75/I75</f>
        <v>3.291051548563168E-5</v>
      </c>
      <c r="Z75" s="28">
        <f t="shared" ref="Z75:Z138" si="36">S75/J75</f>
        <v>-0.12162696840447683</v>
      </c>
      <c r="AA75" s="28">
        <f t="shared" ref="AA75:AA138" si="37">T75/K75</f>
        <v>1.3164190476260001E-2</v>
      </c>
      <c r="AB75" s="28">
        <f t="shared" ref="AB75:AB138" si="38">U75/L75</f>
        <v>1.3169923852020614E-2</v>
      </c>
      <c r="AC75" s="28">
        <f t="shared" ref="AC75:AC138" si="39">V75/M75</f>
        <v>1.3175649645784902E-2</v>
      </c>
    </row>
    <row r="76" spans="1:29" ht="14.4" hidden="1" customHeight="1" outlineLevel="1" collapsed="1" x14ac:dyDescent="0.3">
      <c r="A76" s="6" t="s">
        <v>2</v>
      </c>
      <c r="B76" s="6" t="s">
        <v>2</v>
      </c>
      <c r="C76" s="6" t="s">
        <v>2</v>
      </c>
      <c r="D76" s="22" t="s">
        <v>105</v>
      </c>
      <c r="E76" s="22" t="s">
        <v>106</v>
      </c>
      <c r="F76" s="65">
        <v>-712896.27</v>
      </c>
      <c r="G76" s="65">
        <v>-733208</v>
      </c>
      <c r="H76" s="65">
        <v>-718757</v>
      </c>
      <c r="I76" s="65">
        <v>-718756</v>
      </c>
      <c r="J76" s="65">
        <v>-718756</v>
      </c>
      <c r="K76" s="61">
        <f>K61*Laskentatiedot!M17</f>
        <v>-596147.24987999978</v>
      </c>
      <c r="L76" s="61">
        <f>L61*Laskentatiedot!N17</f>
        <v>-605089.45862819976</v>
      </c>
      <c r="M76" s="61">
        <f>M61*Laskentatiedot!O17</f>
        <v>-614165.80050762277</v>
      </c>
      <c r="N76" s="61">
        <f>N61*Laskentatiedot!P17</f>
        <v>-623378.28751523688</v>
      </c>
      <c r="P76" s="20">
        <f t="shared" si="26"/>
        <v>14451</v>
      </c>
      <c r="Q76" s="20">
        <f t="shared" si="27"/>
        <v>1</v>
      </c>
      <c r="R76" s="20">
        <f t="shared" si="28"/>
        <v>0</v>
      </c>
      <c r="S76" s="20">
        <f t="shared" si="29"/>
        <v>122608.75012000022</v>
      </c>
      <c r="T76" s="20">
        <f t="shared" si="30"/>
        <v>-8942.208748199977</v>
      </c>
      <c r="U76" s="20">
        <f t="shared" si="31"/>
        <v>-9076.3418794230092</v>
      </c>
      <c r="V76" s="20">
        <f t="shared" si="32"/>
        <v>-9212.4870076141087</v>
      </c>
      <c r="W76" s="28">
        <f t="shared" si="33"/>
        <v>-1.9709277585623724E-2</v>
      </c>
      <c r="X76" s="28">
        <f t="shared" si="34"/>
        <v>-1.3912907978635339E-6</v>
      </c>
      <c r="Y76" s="28">
        <f t="shared" si="35"/>
        <v>0</v>
      </c>
      <c r="Z76" s="28">
        <f t="shared" si="36"/>
        <v>-0.1705846631123778</v>
      </c>
      <c r="AA76" s="28">
        <f t="shared" si="37"/>
        <v>1.4999999999999966E-2</v>
      </c>
      <c r="AB76" s="28">
        <f t="shared" si="38"/>
        <v>1.5000000000000022E-2</v>
      </c>
      <c r="AC76" s="28">
        <f t="shared" si="39"/>
        <v>1.4999999999999621E-2</v>
      </c>
    </row>
    <row r="77" spans="1:29" ht="14.4" hidden="1" customHeight="1" outlineLevel="1" collapsed="1" x14ac:dyDescent="0.3">
      <c r="A77" s="6" t="s">
        <v>2</v>
      </c>
      <c r="B77" s="6" t="s">
        <v>2</v>
      </c>
      <c r="C77" s="6" t="s">
        <v>2</v>
      </c>
      <c r="D77" s="22" t="s">
        <v>107</v>
      </c>
      <c r="E77" s="22" t="s">
        <v>108</v>
      </c>
      <c r="F77" s="65">
        <v>-275141.21999999997</v>
      </c>
      <c r="G77" s="65">
        <v>-426750</v>
      </c>
      <c r="H77" s="65">
        <v>-279250</v>
      </c>
      <c r="I77" s="65">
        <v>-279250</v>
      </c>
      <c r="J77" s="65">
        <v>-279250</v>
      </c>
      <c r="K77" s="61">
        <f>J77*Laskentatiedot!M19</f>
        <v>-282042.5</v>
      </c>
      <c r="L77" s="61">
        <f>K77*Laskentatiedot!N19</f>
        <v>-284862.92499999999</v>
      </c>
      <c r="M77" s="61">
        <f>L77*Laskentatiedot!O19</f>
        <v>-287711.55424999999</v>
      </c>
      <c r="N77" s="61">
        <f>M77*Laskentatiedot!P19</f>
        <v>-290588.66979249998</v>
      </c>
      <c r="P77" s="20">
        <f t="shared" si="26"/>
        <v>147500</v>
      </c>
      <c r="Q77" s="20">
        <f t="shared" si="27"/>
        <v>0</v>
      </c>
      <c r="R77" s="20">
        <f t="shared" si="28"/>
        <v>0</v>
      </c>
      <c r="S77" s="20">
        <f t="shared" si="29"/>
        <v>-2792.5</v>
      </c>
      <c r="T77" s="20">
        <f t="shared" si="30"/>
        <v>-2820.4249999999884</v>
      </c>
      <c r="U77" s="20">
        <f t="shared" si="31"/>
        <v>-2848.6292499999981</v>
      </c>
      <c r="V77" s="20">
        <f t="shared" si="32"/>
        <v>-2877.1155424999888</v>
      </c>
      <c r="W77" s="28">
        <f t="shared" si="33"/>
        <v>-0.34563561804335091</v>
      </c>
      <c r="X77" s="28">
        <f t="shared" si="34"/>
        <v>0</v>
      </c>
      <c r="Y77" s="28">
        <f t="shared" si="35"/>
        <v>0</v>
      </c>
      <c r="Z77" s="28">
        <f t="shared" si="36"/>
        <v>0.01</v>
      </c>
      <c r="AA77" s="28">
        <f t="shared" si="37"/>
        <v>9.9999999999999586E-3</v>
      </c>
      <c r="AB77" s="28">
        <f t="shared" si="38"/>
        <v>9.9999999999999933E-3</v>
      </c>
      <c r="AC77" s="28">
        <f t="shared" si="39"/>
        <v>9.999999999999962E-3</v>
      </c>
    </row>
    <row r="78" spans="1:29" ht="14.4" hidden="1" customHeight="1" outlineLevel="1" collapsed="1" x14ac:dyDescent="0.3">
      <c r="A78" s="6" t="s">
        <v>2</v>
      </c>
      <c r="B78" s="6" t="s">
        <v>2</v>
      </c>
      <c r="C78" s="6" t="s">
        <v>2</v>
      </c>
      <c r="D78" s="22" t="s">
        <v>109</v>
      </c>
      <c r="E78" s="22" t="s">
        <v>110</v>
      </c>
      <c r="F78" s="65">
        <v>-103272.91</v>
      </c>
      <c r="G78" s="65">
        <v>-110280</v>
      </c>
      <c r="H78" s="65">
        <v>-108860</v>
      </c>
      <c r="I78" s="65">
        <v>-108860</v>
      </c>
      <c r="J78" s="65">
        <v>-108860</v>
      </c>
      <c r="K78" s="107">
        <f>J78*[1]Laskentatiedot!M19</f>
        <v>-109948.6</v>
      </c>
      <c r="L78" s="107">
        <f>K78*[1]Laskentatiedot!N19</f>
        <v>-111048.08600000001</v>
      </c>
      <c r="M78" s="107">
        <f>L78*[1]Laskentatiedot!O19</f>
        <v>-112158.56686000001</v>
      </c>
      <c r="N78" s="107">
        <f>M78*[1]Laskentatiedot!P19</f>
        <v>-113280.15252860001</v>
      </c>
      <c r="O78" s="46"/>
      <c r="P78" s="20">
        <f t="shared" si="26"/>
        <v>1420</v>
      </c>
      <c r="Q78" s="20">
        <f t="shared" si="27"/>
        <v>0</v>
      </c>
      <c r="R78" s="20">
        <f t="shared" si="28"/>
        <v>0</v>
      </c>
      <c r="S78" s="20">
        <f t="shared" si="29"/>
        <v>-1088.6000000000058</v>
      </c>
      <c r="T78" s="20">
        <f t="shared" si="30"/>
        <v>-1099.4860000000044</v>
      </c>
      <c r="U78" s="20">
        <f t="shared" si="31"/>
        <v>-1110.480859999996</v>
      </c>
      <c r="V78" s="20">
        <f t="shared" si="32"/>
        <v>-1121.5856686000043</v>
      </c>
      <c r="W78" s="28">
        <f t="shared" si="33"/>
        <v>-1.2876314834965543E-2</v>
      </c>
      <c r="X78" s="28">
        <f t="shared" si="34"/>
        <v>0</v>
      </c>
      <c r="Y78" s="28">
        <f t="shared" si="35"/>
        <v>0</v>
      </c>
      <c r="Z78" s="28">
        <f t="shared" si="36"/>
        <v>1.0000000000000054E-2</v>
      </c>
      <c r="AA78" s="28">
        <f t="shared" si="37"/>
        <v>1.000000000000004E-2</v>
      </c>
      <c r="AB78" s="28">
        <f t="shared" si="38"/>
        <v>9.9999999999999638E-3</v>
      </c>
      <c r="AC78" s="28">
        <f t="shared" si="39"/>
        <v>1.0000000000000038E-2</v>
      </c>
    </row>
    <row r="79" spans="1:29" ht="14.4" hidden="1" customHeight="1" outlineLevel="1" collapsed="1" x14ac:dyDescent="0.3">
      <c r="A79" s="6" t="s">
        <v>2</v>
      </c>
      <c r="B79" s="6" t="s">
        <v>2</v>
      </c>
      <c r="C79" s="6" t="s">
        <v>2</v>
      </c>
      <c r="D79" s="22" t="s">
        <v>111</v>
      </c>
      <c r="E79" s="22" t="s">
        <v>112</v>
      </c>
      <c r="F79" s="65">
        <v>-94640.67</v>
      </c>
      <c r="G79" s="65">
        <v>-72843</v>
      </c>
      <c r="H79" s="65">
        <v>-66087</v>
      </c>
      <c r="I79" s="65">
        <v>-66087</v>
      </c>
      <c r="J79" s="65">
        <v>-66087</v>
      </c>
      <c r="K79" s="61">
        <f>K65*Laskentatiedot!M25</f>
        <v>0</v>
      </c>
      <c r="L79" s="61">
        <f>L65*Laskentatiedot!N25</f>
        <v>0</v>
      </c>
      <c r="M79" s="61">
        <f>M65*Laskentatiedot!O25</f>
        <v>0</v>
      </c>
      <c r="N79" s="61">
        <f>N65*Laskentatiedot!P25</f>
        <v>0</v>
      </c>
      <c r="P79" s="20">
        <f t="shared" si="26"/>
        <v>6756</v>
      </c>
      <c r="Q79" s="20">
        <f t="shared" si="27"/>
        <v>0</v>
      </c>
      <c r="R79" s="20">
        <f t="shared" si="28"/>
        <v>0</v>
      </c>
      <c r="S79" s="20">
        <f t="shared" si="29"/>
        <v>66087</v>
      </c>
      <c r="T79" s="20">
        <f t="shared" si="30"/>
        <v>0</v>
      </c>
      <c r="U79" s="20">
        <f t="shared" si="31"/>
        <v>0</v>
      </c>
      <c r="V79" s="20">
        <f t="shared" si="32"/>
        <v>0</v>
      </c>
      <c r="W79" s="28">
        <f t="shared" si="33"/>
        <v>-9.274741567480746E-2</v>
      </c>
      <c r="X79" s="28">
        <f t="shared" si="34"/>
        <v>0</v>
      </c>
      <c r="Y79" s="28">
        <f t="shared" si="35"/>
        <v>0</v>
      </c>
      <c r="Z79" s="28">
        <f t="shared" si="36"/>
        <v>-1</v>
      </c>
      <c r="AA79" s="28" t="e">
        <f t="shared" si="37"/>
        <v>#DIV/0!</v>
      </c>
      <c r="AB79" s="28" t="e">
        <f t="shared" si="38"/>
        <v>#DIV/0!</v>
      </c>
      <c r="AC79" s="28" t="e">
        <f t="shared" si="39"/>
        <v>#DIV/0!</v>
      </c>
    </row>
    <row r="80" spans="1:29" ht="14.4" hidden="1" customHeight="1" outlineLevel="1" collapsed="1" x14ac:dyDescent="0.3">
      <c r="A80" s="6" t="s">
        <v>2</v>
      </c>
      <c r="B80" s="6" t="s">
        <v>2</v>
      </c>
      <c r="C80" s="6" t="s">
        <v>2</v>
      </c>
      <c r="D80" s="22" t="s">
        <v>113</v>
      </c>
      <c r="E80" s="22" t="s">
        <v>114</v>
      </c>
      <c r="F80" s="65">
        <v>0</v>
      </c>
      <c r="G80" s="65">
        <v>0</v>
      </c>
      <c r="H80" s="65">
        <v>-47667</v>
      </c>
      <c r="I80" s="65">
        <v>-47587</v>
      </c>
      <c r="J80" s="65">
        <v>-47627</v>
      </c>
      <c r="K80" s="61">
        <f>K61*Laskentatiedot!M13</f>
        <v>-79486.299983999983</v>
      </c>
      <c r="L80" s="61">
        <f>L61*Laskentatiedot!N13</f>
        <v>-80678.594483759982</v>
      </c>
      <c r="M80" s="61">
        <f>M61*Laskentatiedot!O13</f>
        <v>-81888.773401016384</v>
      </c>
      <c r="N80" s="61">
        <f>N61*Laskentatiedot!P13</f>
        <v>-83117.105002031603</v>
      </c>
      <c r="P80" s="20">
        <f t="shared" si="26"/>
        <v>-47667</v>
      </c>
      <c r="Q80" s="20">
        <f t="shared" si="27"/>
        <v>80</v>
      </c>
      <c r="R80" s="20">
        <f t="shared" si="28"/>
        <v>-40</v>
      </c>
      <c r="S80" s="20">
        <f t="shared" si="29"/>
        <v>-31859.299983999983</v>
      </c>
      <c r="T80" s="20">
        <f t="shared" si="30"/>
        <v>-1192.2944997599989</v>
      </c>
      <c r="U80" s="20">
        <f t="shared" si="31"/>
        <v>-1210.1789172564022</v>
      </c>
      <c r="V80" s="20">
        <f t="shared" si="32"/>
        <v>-1228.3316010152193</v>
      </c>
      <c r="W80" s="28" t="e">
        <f t="shared" si="33"/>
        <v>#DIV/0!</v>
      </c>
      <c r="X80" s="28">
        <f t="shared" si="34"/>
        <v>-1.6783099418885184E-3</v>
      </c>
      <c r="Y80" s="28">
        <f t="shared" si="35"/>
        <v>8.4056570071658224E-4</v>
      </c>
      <c r="Z80" s="28">
        <f t="shared" si="36"/>
        <v>0.66893358775484457</v>
      </c>
      <c r="AA80" s="28">
        <f t="shared" si="37"/>
        <v>1.4999999999999989E-2</v>
      </c>
      <c r="AB80" s="28">
        <f t="shared" si="38"/>
        <v>1.5000000000000031E-2</v>
      </c>
      <c r="AC80" s="28">
        <f t="shared" si="39"/>
        <v>1.4999999999999677E-2</v>
      </c>
    </row>
    <row r="81" spans="1:29" ht="14.4" hidden="1" customHeight="1" outlineLevel="1" collapsed="1" x14ac:dyDescent="0.3">
      <c r="A81" s="6" t="s">
        <v>2</v>
      </c>
      <c r="B81" s="6" t="s">
        <v>2</v>
      </c>
      <c r="C81" s="6" t="s">
        <v>2</v>
      </c>
      <c r="D81" s="22" t="s">
        <v>115</v>
      </c>
      <c r="E81" s="22" t="s">
        <v>116</v>
      </c>
      <c r="F81" s="65">
        <v>6794.64</v>
      </c>
      <c r="G81" s="65">
        <v>-232</v>
      </c>
      <c r="H81" s="65">
        <v>5123</v>
      </c>
      <c r="I81" s="65">
        <v>5123</v>
      </c>
      <c r="J81" s="65">
        <v>5123</v>
      </c>
      <c r="K81" s="61">
        <f>K67*Laskentatiedot!M27</f>
        <v>0</v>
      </c>
      <c r="L81" s="61">
        <f>L67*Laskentatiedot!N27</f>
        <v>0</v>
      </c>
      <c r="M81" s="61">
        <f>M67*Laskentatiedot!O27</f>
        <v>0</v>
      </c>
      <c r="N81" s="61">
        <f>N67*Laskentatiedot!P27</f>
        <v>0</v>
      </c>
      <c r="P81" s="20">
        <f t="shared" si="26"/>
        <v>5355</v>
      </c>
      <c r="Q81" s="20">
        <f t="shared" si="27"/>
        <v>0</v>
      </c>
      <c r="R81" s="20">
        <f t="shared" si="28"/>
        <v>0</v>
      </c>
      <c r="S81" s="20">
        <f t="shared" si="29"/>
        <v>-5123</v>
      </c>
      <c r="T81" s="20">
        <f t="shared" si="30"/>
        <v>0</v>
      </c>
      <c r="U81" s="20">
        <f t="shared" si="31"/>
        <v>0</v>
      </c>
      <c r="V81" s="20">
        <f t="shared" si="32"/>
        <v>0</v>
      </c>
      <c r="W81" s="28">
        <f t="shared" si="33"/>
        <v>-23.081896551724139</v>
      </c>
      <c r="X81" s="28">
        <f t="shared" si="34"/>
        <v>0</v>
      </c>
      <c r="Y81" s="28">
        <f t="shared" si="35"/>
        <v>0</v>
      </c>
      <c r="Z81" s="28">
        <f t="shared" si="36"/>
        <v>-1</v>
      </c>
      <c r="AA81" s="28" t="e">
        <f t="shared" si="37"/>
        <v>#DIV/0!</v>
      </c>
      <c r="AB81" s="28" t="e">
        <f t="shared" si="38"/>
        <v>#DIV/0!</v>
      </c>
      <c r="AC81" s="28" t="e">
        <f t="shared" si="39"/>
        <v>#DIV/0!</v>
      </c>
    </row>
    <row r="82" spans="1:29" collapsed="1" x14ac:dyDescent="0.3">
      <c r="A82" s="6" t="s">
        <v>2</v>
      </c>
      <c r="B82" s="6" t="s">
        <v>2</v>
      </c>
      <c r="C82" s="6" t="s">
        <v>2</v>
      </c>
      <c r="D82" s="170" t="s">
        <v>117</v>
      </c>
      <c r="E82" s="171"/>
      <c r="F82" s="65">
        <v>-239094.01</v>
      </c>
      <c r="G82" s="65">
        <v>-278188</v>
      </c>
      <c r="H82" s="65">
        <v>-210815</v>
      </c>
      <c r="I82" s="65">
        <v>-210471</v>
      </c>
      <c r="J82" s="65">
        <v>-210643</v>
      </c>
      <c r="K82" s="61">
        <f>SUM(K83:K87)</f>
        <v>-182934.46872099995</v>
      </c>
      <c r="L82" s="61">
        <f t="shared" ref="L82:M82" si="40">SUM(L83:L87)</f>
        <v>-186915.73000181498</v>
      </c>
      <c r="M82" s="61">
        <f t="shared" si="40"/>
        <v>-191020.41816434221</v>
      </c>
      <c r="N82" s="61">
        <f>SUM(N83:N87)</f>
        <v>-195253.57000993227</v>
      </c>
      <c r="P82" s="20">
        <f t="shared" si="26"/>
        <v>67373</v>
      </c>
      <c r="Q82" s="20">
        <f t="shared" si="27"/>
        <v>344</v>
      </c>
      <c r="R82" s="20">
        <f t="shared" si="28"/>
        <v>-172</v>
      </c>
      <c r="S82" s="20">
        <f t="shared" si="29"/>
        <v>27708.531279000046</v>
      </c>
      <c r="T82" s="20">
        <f t="shared" si="30"/>
        <v>-3981.2612808150297</v>
      </c>
      <c r="U82" s="20">
        <f t="shared" si="31"/>
        <v>-4104.6881625272217</v>
      </c>
      <c r="V82" s="20">
        <f t="shared" si="32"/>
        <v>-4233.1518455900659</v>
      </c>
      <c r="W82" s="28">
        <f t="shared" si="33"/>
        <v>-0.24218514098379512</v>
      </c>
      <c r="X82" s="28">
        <f t="shared" si="34"/>
        <v>-1.6317624457462703E-3</v>
      </c>
      <c r="Y82" s="28">
        <f t="shared" si="35"/>
        <v>8.1721472316851251E-4</v>
      </c>
      <c r="Z82" s="28">
        <f t="shared" si="36"/>
        <v>-0.13154261608028772</v>
      </c>
      <c r="AA82" s="28">
        <f t="shared" si="37"/>
        <v>2.1763319447943935E-2</v>
      </c>
      <c r="AB82" s="28">
        <f t="shared" si="38"/>
        <v>2.1960100214612033E-2</v>
      </c>
      <c r="AC82" s="28">
        <f t="shared" si="39"/>
        <v>2.2160729655340418E-2</v>
      </c>
    </row>
    <row r="83" spans="1:29" ht="14.4" hidden="1" customHeight="1" outlineLevel="1" collapsed="1" x14ac:dyDescent="0.3">
      <c r="A83" s="6" t="s">
        <v>2</v>
      </c>
      <c r="B83" s="6" t="s">
        <v>2</v>
      </c>
      <c r="C83" s="6" t="s">
        <v>2</v>
      </c>
      <c r="D83" s="22" t="s">
        <v>118</v>
      </c>
      <c r="E83" s="22" t="s">
        <v>119</v>
      </c>
      <c r="F83" s="65">
        <v>-50139.3</v>
      </c>
      <c r="G83" s="65">
        <v>-48490</v>
      </c>
      <c r="H83" s="65">
        <v>-49567</v>
      </c>
      <c r="I83" s="65">
        <v>-49487</v>
      </c>
      <c r="J83" s="65">
        <v>-49527</v>
      </c>
      <c r="K83" s="61">
        <f>K61*Laskentatiedot!M12</f>
        <v>-64582.61873699999</v>
      </c>
      <c r="L83" s="61">
        <f>L61*Laskentatiedot!N12</f>
        <v>-65551.358018054991</v>
      </c>
      <c r="M83" s="61">
        <f>M61*Laskentatiedot!O12</f>
        <v>-66534.628388325815</v>
      </c>
      <c r="N83" s="61">
        <f>N61*Laskentatiedot!P12</f>
        <v>-67532.647814150681</v>
      </c>
      <c r="P83" s="20">
        <f t="shared" si="26"/>
        <v>-1077</v>
      </c>
      <c r="Q83" s="20">
        <f t="shared" si="27"/>
        <v>80</v>
      </c>
      <c r="R83" s="20">
        <f t="shared" si="28"/>
        <v>-40</v>
      </c>
      <c r="S83" s="20">
        <f t="shared" si="29"/>
        <v>-15055.61873699999</v>
      </c>
      <c r="T83" s="20">
        <f t="shared" si="30"/>
        <v>-968.7392810550009</v>
      </c>
      <c r="U83" s="20">
        <f t="shared" si="31"/>
        <v>-983.27037027082406</v>
      </c>
      <c r="V83" s="20">
        <f t="shared" si="32"/>
        <v>-998.01942582486663</v>
      </c>
      <c r="W83" s="28">
        <f t="shared" si="33"/>
        <v>2.2210765106207467E-2</v>
      </c>
      <c r="X83" s="28">
        <f t="shared" si="34"/>
        <v>-1.6139770411765892E-3</v>
      </c>
      <c r="Y83" s="28">
        <f t="shared" si="35"/>
        <v>8.0829308707337278E-4</v>
      </c>
      <c r="Z83" s="28">
        <f t="shared" si="36"/>
        <v>0.30398810218668587</v>
      </c>
      <c r="AA83" s="28">
        <f t="shared" si="37"/>
        <v>1.5000000000000017E-2</v>
      </c>
      <c r="AB83" s="28">
        <f t="shared" si="38"/>
        <v>1.4999999999999987E-2</v>
      </c>
      <c r="AC83" s="28">
        <f t="shared" si="39"/>
        <v>1.4999999999999691E-2</v>
      </c>
    </row>
    <row r="84" spans="1:29" ht="14.4" hidden="1" customHeight="1" outlineLevel="1" collapsed="1" x14ac:dyDescent="0.3">
      <c r="A84" s="6" t="s">
        <v>2</v>
      </c>
      <c r="B84" s="6" t="s">
        <v>2</v>
      </c>
      <c r="C84" s="6" t="s">
        <v>2</v>
      </c>
      <c r="D84" s="22" t="s">
        <v>120</v>
      </c>
      <c r="E84" s="22" t="s">
        <v>121</v>
      </c>
      <c r="F84" s="65">
        <v>-96746.25</v>
      </c>
      <c r="G84" s="65">
        <v>-126079</v>
      </c>
      <c r="H84" s="65">
        <v>-128873</v>
      </c>
      <c r="I84" s="65">
        <v>-128666</v>
      </c>
      <c r="J84" s="65">
        <v>-128770</v>
      </c>
      <c r="K84" s="61">
        <f>K61*Laskentatiedot!M13</f>
        <v>-79486.299983999983</v>
      </c>
      <c r="L84" s="61">
        <f>L61*Laskentatiedot!N13</f>
        <v>-80678.594483759982</v>
      </c>
      <c r="M84" s="61">
        <f>M61*Laskentatiedot!O13</f>
        <v>-81888.773401016384</v>
      </c>
      <c r="N84" s="61">
        <f>N61*Laskentatiedot!P13</f>
        <v>-83117.105002031603</v>
      </c>
      <c r="P84" s="20">
        <f t="shared" si="26"/>
        <v>-2794</v>
      </c>
      <c r="Q84" s="20">
        <f t="shared" si="27"/>
        <v>207</v>
      </c>
      <c r="R84" s="20">
        <f t="shared" si="28"/>
        <v>-104</v>
      </c>
      <c r="S84" s="20">
        <f t="shared" si="29"/>
        <v>49283.700016000017</v>
      </c>
      <c r="T84" s="20">
        <f t="shared" si="30"/>
        <v>-1192.2944997599989</v>
      </c>
      <c r="U84" s="20">
        <f t="shared" si="31"/>
        <v>-1210.1789172564022</v>
      </c>
      <c r="V84" s="20">
        <f t="shared" si="32"/>
        <v>-1228.3316010152193</v>
      </c>
      <c r="W84" s="28">
        <f t="shared" si="33"/>
        <v>2.2160708761966703E-2</v>
      </c>
      <c r="X84" s="28">
        <f t="shared" si="34"/>
        <v>-1.6062324924538112E-3</v>
      </c>
      <c r="Y84" s="28">
        <f t="shared" si="35"/>
        <v>8.0829434349400774E-4</v>
      </c>
      <c r="Z84" s="28">
        <f t="shared" si="36"/>
        <v>-0.3827265668711658</v>
      </c>
      <c r="AA84" s="28">
        <f t="shared" si="37"/>
        <v>1.4999999999999989E-2</v>
      </c>
      <c r="AB84" s="28">
        <f t="shared" si="38"/>
        <v>1.5000000000000031E-2</v>
      </c>
      <c r="AC84" s="28">
        <f t="shared" si="39"/>
        <v>1.4999999999999677E-2</v>
      </c>
    </row>
    <row r="85" spans="1:29" ht="14.4" hidden="1" customHeight="1" outlineLevel="1" collapsed="1" x14ac:dyDescent="0.3">
      <c r="A85" s="6" t="s">
        <v>2</v>
      </c>
      <c r="B85" s="6" t="s">
        <v>2</v>
      </c>
      <c r="C85" s="6" t="s">
        <v>2</v>
      </c>
      <c r="D85" s="22" t="s">
        <v>122</v>
      </c>
      <c r="E85" s="22" t="s">
        <v>123</v>
      </c>
      <c r="F85" s="65">
        <v>-97592.88</v>
      </c>
      <c r="G85" s="65">
        <v>-32617</v>
      </c>
      <c r="H85" s="65">
        <v>-34700</v>
      </c>
      <c r="I85" s="65">
        <v>-34643</v>
      </c>
      <c r="J85" s="65">
        <v>-34671</v>
      </c>
      <c r="K85" s="61">
        <f>J85*Laskentatiedot!M18</f>
        <v>-36404.550000000003</v>
      </c>
      <c r="L85" s="61">
        <f>K85*Laskentatiedot!N18</f>
        <v>-38224.777500000004</v>
      </c>
      <c r="M85" s="61">
        <f>L85*Laskentatiedot!O18</f>
        <v>-40136.016375000007</v>
      </c>
      <c r="N85" s="61">
        <f>M85*Laskentatiedot!P18</f>
        <v>-42142.817193750008</v>
      </c>
      <c r="P85" s="20">
        <f t="shared" si="26"/>
        <v>-2083</v>
      </c>
      <c r="Q85" s="20">
        <f t="shared" si="27"/>
        <v>57</v>
      </c>
      <c r="R85" s="20">
        <f t="shared" si="28"/>
        <v>-28</v>
      </c>
      <c r="S85" s="20">
        <f t="shared" si="29"/>
        <v>-1733.5500000000029</v>
      </c>
      <c r="T85" s="20">
        <f t="shared" si="30"/>
        <v>-1820.2275000000009</v>
      </c>
      <c r="U85" s="20">
        <f t="shared" si="31"/>
        <v>-1911.2388750000027</v>
      </c>
      <c r="V85" s="20">
        <f t="shared" si="32"/>
        <v>-2006.8008187500018</v>
      </c>
      <c r="W85" s="28">
        <f t="shared" si="33"/>
        <v>6.3862403041358803E-2</v>
      </c>
      <c r="X85" s="28">
        <f t="shared" si="34"/>
        <v>-1.6426512968299712E-3</v>
      </c>
      <c r="Y85" s="28">
        <f t="shared" si="35"/>
        <v>8.0824408971509392E-4</v>
      </c>
      <c r="Z85" s="28">
        <f t="shared" si="36"/>
        <v>5.0000000000000086E-2</v>
      </c>
      <c r="AA85" s="28">
        <f t="shared" si="37"/>
        <v>5.0000000000000017E-2</v>
      </c>
      <c r="AB85" s="28">
        <f t="shared" si="38"/>
        <v>5.0000000000000065E-2</v>
      </c>
      <c r="AC85" s="28">
        <f t="shared" si="39"/>
        <v>5.0000000000000037E-2</v>
      </c>
    </row>
    <row r="86" spans="1:29" ht="14.4" hidden="1" customHeight="1" outlineLevel="1" collapsed="1" x14ac:dyDescent="0.3">
      <c r="A86" s="6" t="s">
        <v>2</v>
      </c>
      <c r="B86" s="6" t="s">
        <v>2</v>
      </c>
      <c r="C86" s="6" t="s">
        <v>2</v>
      </c>
      <c r="D86" s="22" t="s">
        <v>124</v>
      </c>
      <c r="E86" s="22" t="s">
        <v>125</v>
      </c>
      <c r="F86" s="65">
        <v>-1376.69</v>
      </c>
      <c r="G86" s="65">
        <v>-70958</v>
      </c>
      <c r="H86" s="65">
        <v>-2461</v>
      </c>
      <c r="I86" s="65">
        <v>-2461</v>
      </c>
      <c r="J86" s="65">
        <v>-2461</v>
      </c>
      <c r="K86" s="61">
        <f>J86</f>
        <v>-2461</v>
      </c>
      <c r="L86" s="61">
        <f t="shared" ref="L86:N86" si="41">K86</f>
        <v>-2461</v>
      </c>
      <c r="M86" s="61">
        <f t="shared" si="41"/>
        <v>-2461</v>
      </c>
      <c r="N86" s="61">
        <f t="shared" si="41"/>
        <v>-2461</v>
      </c>
      <c r="P86" s="20">
        <f t="shared" si="26"/>
        <v>68497</v>
      </c>
      <c r="Q86" s="20">
        <f t="shared" si="27"/>
        <v>0</v>
      </c>
      <c r="R86" s="20">
        <f t="shared" si="28"/>
        <v>0</v>
      </c>
      <c r="S86" s="20">
        <f t="shared" si="29"/>
        <v>0</v>
      </c>
      <c r="T86" s="20">
        <f t="shared" si="30"/>
        <v>0</v>
      </c>
      <c r="U86" s="20">
        <f t="shared" si="31"/>
        <v>0</v>
      </c>
      <c r="V86" s="20">
        <f t="shared" si="32"/>
        <v>0</v>
      </c>
      <c r="W86" s="28">
        <f t="shared" si="33"/>
        <v>-0.96531751176752445</v>
      </c>
      <c r="X86" s="28">
        <f t="shared" si="34"/>
        <v>0</v>
      </c>
      <c r="Y86" s="28">
        <f t="shared" si="35"/>
        <v>0</v>
      </c>
      <c r="Z86" s="28">
        <f t="shared" si="36"/>
        <v>0</v>
      </c>
      <c r="AA86" s="28">
        <f t="shared" si="37"/>
        <v>0</v>
      </c>
      <c r="AB86" s="28">
        <f t="shared" si="38"/>
        <v>0</v>
      </c>
      <c r="AC86" s="28">
        <f t="shared" si="39"/>
        <v>0</v>
      </c>
    </row>
    <row r="87" spans="1:29" ht="14.4" hidden="1" customHeight="1" outlineLevel="1" collapsed="1" x14ac:dyDescent="0.3">
      <c r="A87" s="6" t="s">
        <v>2</v>
      </c>
      <c r="B87" s="6" t="s">
        <v>2</v>
      </c>
      <c r="C87" s="6" t="s">
        <v>2</v>
      </c>
      <c r="D87" s="22" t="s">
        <v>126</v>
      </c>
      <c r="E87" s="22" t="s">
        <v>127</v>
      </c>
      <c r="F87" s="65">
        <v>6761.11</v>
      </c>
      <c r="G87" s="65">
        <v>-44</v>
      </c>
      <c r="H87" s="65">
        <v>4786</v>
      </c>
      <c r="I87" s="65">
        <v>4786</v>
      </c>
      <c r="J87" s="65">
        <v>4786</v>
      </c>
      <c r="K87" s="61">
        <f>K66*Laskentatiedot!M21</f>
        <v>0</v>
      </c>
      <c r="L87" s="61">
        <f>L66*Laskentatiedot!N21</f>
        <v>0</v>
      </c>
      <c r="M87" s="61">
        <f>M66*Laskentatiedot!O21</f>
        <v>0</v>
      </c>
      <c r="N87" s="69">
        <f>N66*Laskentatiedot!P21</f>
        <v>0</v>
      </c>
      <c r="P87" s="20">
        <f t="shared" si="26"/>
        <v>4830</v>
      </c>
      <c r="Q87" s="20">
        <f t="shared" si="27"/>
        <v>0</v>
      </c>
      <c r="R87" s="20">
        <f t="shared" si="28"/>
        <v>0</v>
      </c>
      <c r="S87" s="20">
        <f t="shared" si="29"/>
        <v>-4786</v>
      </c>
      <c r="T87" s="20">
        <f t="shared" si="30"/>
        <v>0</v>
      </c>
      <c r="U87" s="20">
        <f t="shared" si="31"/>
        <v>0</v>
      </c>
      <c r="V87" s="20">
        <f t="shared" si="32"/>
        <v>0</v>
      </c>
      <c r="W87" s="28">
        <f t="shared" si="33"/>
        <v>-109.77272727272727</v>
      </c>
      <c r="X87" s="28">
        <f t="shared" si="34"/>
        <v>0</v>
      </c>
      <c r="Y87" s="28">
        <f t="shared" si="35"/>
        <v>0</v>
      </c>
      <c r="Z87" s="28">
        <f t="shared" si="36"/>
        <v>-1</v>
      </c>
      <c r="AA87" s="28" t="e">
        <f t="shared" si="37"/>
        <v>#DIV/0!</v>
      </c>
      <c r="AB87" s="28" t="e">
        <f t="shared" si="38"/>
        <v>#DIV/0!</v>
      </c>
      <c r="AC87" s="28" t="e">
        <f t="shared" si="39"/>
        <v>#DIV/0!</v>
      </c>
    </row>
    <row r="88" spans="1:29" ht="14.4" hidden="1" customHeight="1" outlineLevel="1" collapsed="1" x14ac:dyDescent="0.3">
      <c r="A88" s="6" t="s">
        <v>2</v>
      </c>
      <c r="B88" s="6" t="s">
        <v>2</v>
      </c>
      <c r="C88" s="6" t="s">
        <v>2</v>
      </c>
      <c r="D88" s="6" t="s">
        <v>2</v>
      </c>
      <c r="E88" s="6" t="s">
        <v>2</v>
      </c>
      <c r="F88" s="59" t="s">
        <v>2</v>
      </c>
      <c r="G88" s="59" t="s">
        <v>2</v>
      </c>
      <c r="H88" s="59" t="s">
        <v>2</v>
      </c>
      <c r="I88" s="59" t="s">
        <v>2</v>
      </c>
      <c r="J88" s="59" t="s">
        <v>2</v>
      </c>
      <c r="K88" s="61"/>
      <c r="L88" s="61"/>
      <c r="M88" s="61"/>
      <c r="N88" s="61"/>
      <c r="P88" s="20" t="e">
        <f t="shared" si="26"/>
        <v>#VALUE!</v>
      </c>
      <c r="Q88" s="20" t="e">
        <f t="shared" si="27"/>
        <v>#VALUE!</v>
      </c>
      <c r="R88" s="20" t="e">
        <f t="shared" si="28"/>
        <v>#VALUE!</v>
      </c>
      <c r="S88" s="20" t="e">
        <f t="shared" si="29"/>
        <v>#VALUE!</v>
      </c>
      <c r="T88" s="20">
        <f t="shared" si="30"/>
        <v>0</v>
      </c>
      <c r="U88" s="20">
        <f t="shared" si="31"/>
        <v>0</v>
      </c>
      <c r="V88" s="20">
        <f t="shared" si="32"/>
        <v>0</v>
      </c>
      <c r="W88" s="28" t="e">
        <f t="shared" si="33"/>
        <v>#VALUE!</v>
      </c>
      <c r="X88" s="28" t="e">
        <f t="shared" si="34"/>
        <v>#VALUE!</v>
      </c>
      <c r="Y88" s="28" t="e">
        <f t="shared" si="35"/>
        <v>#VALUE!</v>
      </c>
      <c r="Z88" s="28" t="e">
        <f t="shared" si="36"/>
        <v>#VALUE!</v>
      </c>
      <c r="AA88" s="28" t="e">
        <f t="shared" si="37"/>
        <v>#DIV/0!</v>
      </c>
      <c r="AB88" s="28" t="e">
        <f t="shared" si="38"/>
        <v>#DIV/0!</v>
      </c>
      <c r="AC88" s="28" t="e">
        <f t="shared" si="39"/>
        <v>#DIV/0!</v>
      </c>
    </row>
    <row r="89" spans="1:29" collapsed="1" x14ac:dyDescent="0.3">
      <c r="A89" s="22" t="s">
        <v>2</v>
      </c>
      <c r="B89" s="170" t="s">
        <v>128</v>
      </c>
      <c r="C89" s="171"/>
      <c r="D89" s="171"/>
      <c r="E89" s="171"/>
      <c r="F89" s="65">
        <v>-12920538.300000001</v>
      </c>
      <c r="G89" s="65">
        <v>-12746866</v>
      </c>
      <c r="H89" s="65">
        <v>-13351813</v>
      </c>
      <c r="I89" s="65">
        <v>-13631860</v>
      </c>
      <c r="J89" s="65">
        <v>-13909860</v>
      </c>
      <c r="K89" s="61">
        <f>SUM(K90:K117)</f>
        <v>-14416908.497856999</v>
      </c>
      <c r="L89" s="61">
        <f t="shared" ref="L89:M89" si="42">SUM(L90:L117)</f>
        <v>-14830628.603378706</v>
      </c>
      <c r="M89" s="61">
        <f t="shared" si="42"/>
        <v>-15256365.781928379</v>
      </c>
      <c r="N89" s="61">
        <f>SUM(N90:N117)</f>
        <v>-15694472.260563951</v>
      </c>
      <c r="P89" s="20">
        <f t="shared" si="26"/>
        <v>-604947</v>
      </c>
      <c r="Q89" s="20">
        <f t="shared" si="27"/>
        <v>-280047</v>
      </c>
      <c r="R89" s="20">
        <f t="shared" si="28"/>
        <v>-278000</v>
      </c>
      <c r="S89" s="20">
        <f t="shared" si="29"/>
        <v>-507048.49785699882</v>
      </c>
      <c r="T89" s="20">
        <f t="shared" si="30"/>
        <v>-413720.10552170686</v>
      </c>
      <c r="U89" s="20">
        <f t="shared" si="31"/>
        <v>-425737.17854967341</v>
      </c>
      <c r="V89" s="20">
        <f t="shared" si="32"/>
        <v>-438106.4786355719</v>
      </c>
      <c r="W89" s="28">
        <f t="shared" si="33"/>
        <v>4.7458489012122664E-2</v>
      </c>
      <c r="X89" s="28">
        <f t="shared" si="34"/>
        <v>2.0974454929828631E-2</v>
      </c>
      <c r="Y89" s="28">
        <f t="shared" si="35"/>
        <v>2.039340192754327E-2</v>
      </c>
      <c r="Z89" s="28">
        <f t="shared" si="36"/>
        <v>3.6452451560044376E-2</v>
      </c>
      <c r="AA89" s="28">
        <f t="shared" si="37"/>
        <v>2.8696866986650034E-2</v>
      </c>
      <c r="AB89" s="28">
        <f t="shared" si="38"/>
        <v>2.8706617226776362E-2</v>
      </c>
      <c r="AC89" s="28">
        <f t="shared" si="39"/>
        <v>2.8716306681275439E-2</v>
      </c>
    </row>
    <row r="90" spans="1:29" ht="14.4" hidden="1" customHeight="1" outlineLevel="1" collapsed="1" x14ac:dyDescent="0.3">
      <c r="A90" s="6" t="s">
        <v>2</v>
      </c>
      <c r="B90" s="6" t="s">
        <v>2</v>
      </c>
      <c r="C90" s="6" t="s">
        <v>2</v>
      </c>
      <c r="D90" s="22" t="s">
        <v>129</v>
      </c>
      <c r="E90" s="22" t="s">
        <v>130</v>
      </c>
      <c r="F90" s="65">
        <v>-89365.47</v>
      </c>
      <c r="G90" s="65">
        <v>-80000</v>
      </c>
      <c r="H90" s="65">
        <v>-72000</v>
      </c>
      <c r="I90" s="65">
        <v>-72000</v>
      </c>
      <c r="J90" s="65">
        <v>-72000</v>
      </c>
      <c r="K90" s="61">
        <f>J90*Laskentatiedot!M4</f>
        <v>-73512</v>
      </c>
      <c r="L90" s="61">
        <f>K90*Laskentatiedot!N4</f>
        <v>-75055.751999999993</v>
      </c>
      <c r="M90" s="61">
        <f>L90*Laskentatiedot!O4</f>
        <v>-76631.922791999983</v>
      </c>
      <c r="N90" s="61">
        <f>M90*Laskentatiedot!P4</f>
        <v>-78241.193170631974</v>
      </c>
      <c r="P90" s="20">
        <f t="shared" si="26"/>
        <v>8000</v>
      </c>
      <c r="Q90" s="20">
        <f t="shared" si="27"/>
        <v>0</v>
      </c>
      <c r="R90" s="20">
        <f t="shared" si="28"/>
        <v>0</v>
      </c>
      <c r="S90" s="20">
        <f t="shared" si="29"/>
        <v>-1512</v>
      </c>
      <c r="T90" s="20">
        <f t="shared" si="30"/>
        <v>-1543.7519999999931</v>
      </c>
      <c r="U90" s="20">
        <f t="shared" si="31"/>
        <v>-1576.1707919999899</v>
      </c>
      <c r="V90" s="20">
        <f t="shared" si="32"/>
        <v>-1609.2703786319908</v>
      </c>
      <c r="W90" s="28">
        <f t="shared" si="33"/>
        <v>-0.1</v>
      </c>
      <c r="X90" s="28">
        <f t="shared" si="34"/>
        <v>0</v>
      </c>
      <c r="Y90" s="28">
        <f t="shared" si="35"/>
        <v>0</v>
      </c>
      <c r="Z90" s="28">
        <f t="shared" si="36"/>
        <v>2.1000000000000001E-2</v>
      </c>
      <c r="AA90" s="28">
        <f t="shared" si="37"/>
        <v>2.0999999999999908E-2</v>
      </c>
      <c r="AB90" s="28">
        <f t="shared" si="38"/>
        <v>2.0999999999999866E-2</v>
      </c>
      <c r="AC90" s="28">
        <f t="shared" si="39"/>
        <v>2.0999999999999883E-2</v>
      </c>
    </row>
    <row r="91" spans="1:29" ht="14.4" hidden="1" customHeight="1" outlineLevel="1" collapsed="1" x14ac:dyDescent="0.3">
      <c r="A91" s="6" t="s">
        <v>2</v>
      </c>
      <c r="B91" s="6" t="s">
        <v>2</v>
      </c>
      <c r="C91" s="6" t="s">
        <v>2</v>
      </c>
      <c r="D91" s="22" t="s">
        <v>131</v>
      </c>
      <c r="E91" s="22" t="s">
        <v>132</v>
      </c>
      <c r="F91" s="65">
        <v>-10723759.859999999</v>
      </c>
      <c r="G91" s="65">
        <v>-10570000</v>
      </c>
      <c r="H91" s="65">
        <f>-11307287+24096</f>
        <v>-11283191</v>
      </c>
      <c r="I91" s="61">
        <f>H91*Laskentatiedot!K8</f>
        <v>-11621686.73</v>
      </c>
      <c r="J91" s="61">
        <f>I91*Laskentatiedot!L8</f>
        <v>-11970337.331900001</v>
      </c>
      <c r="K91" s="61">
        <f>J91*Laskentatiedot!M8</f>
        <v>-12329447.451857001</v>
      </c>
      <c r="L91" s="61">
        <f>K91*Laskentatiedot!N8</f>
        <v>-12699330.87541271</v>
      </c>
      <c r="M91" s="61">
        <f>L91*Laskentatiedot!O8</f>
        <v>-13080310.801675092</v>
      </c>
      <c r="N91" s="61">
        <f>M91*Laskentatiedot!P8</f>
        <v>-13472720.125725346</v>
      </c>
      <c r="P91" s="20">
        <f t="shared" si="26"/>
        <v>-713191</v>
      </c>
      <c r="Q91" s="20">
        <f t="shared" si="27"/>
        <v>-338495.73000000045</v>
      </c>
      <c r="R91" s="20">
        <f t="shared" si="28"/>
        <v>-348650.60190000013</v>
      </c>
      <c r="S91" s="20">
        <f t="shared" si="29"/>
        <v>-359110.11995700002</v>
      </c>
      <c r="T91" s="20">
        <f t="shared" si="30"/>
        <v>-369883.42355570942</v>
      </c>
      <c r="U91" s="20">
        <f t="shared" si="31"/>
        <v>-380979.92626238242</v>
      </c>
      <c r="V91" s="20">
        <f t="shared" si="32"/>
        <v>-392409.32405025326</v>
      </c>
      <c r="W91" s="28">
        <f t="shared" si="33"/>
        <v>6.7473131504257336E-2</v>
      </c>
      <c r="X91" s="28">
        <f t="shared" si="34"/>
        <v>3.0000000000000041E-2</v>
      </c>
      <c r="Y91" s="28">
        <f t="shared" si="35"/>
        <v>3.0000000000000009E-2</v>
      </c>
      <c r="Z91" s="28">
        <f t="shared" si="36"/>
        <v>0.03</v>
      </c>
      <c r="AA91" s="28">
        <f t="shared" si="37"/>
        <v>2.999999999999995E-2</v>
      </c>
      <c r="AB91" s="28">
        <f t="shared" si="38"/>
        <v>3.0000000000000089E-2</v>
      </c>
      <c r="AC91" s="28">
        <f t="shared" si="39"/>
        <v>3.0000000000000037E-2</v>
      </c>
    </row>
    <row r="92" spans="1:29" ht="14.4" hidden="1" customHeight="1" outlineLevel="1" collapsed="1" x14ac:dyDescent="0.3">
      <c r="A92" s="6" t="s">
        <v>2</v>
      </c>
      <c r="B92" s="6" t="s">
        <v>2</v>
      </c>
      <c r="C92" s="6" t="s">
        <v>2</v>
      </c>
      <c r="D92" s="22" t="s">
        <v>133</v>
      </c>
      <c r="E92" s="22" t="s">
        <v>134</v>
      </c>
      <c r="F92" s="65">
        <v>-90990.7</v>
      </c>
      <c r="G92" s="65">
        <v>-101900</v>
      </c>
      <c r="H92" s="65">
        <v>-103950</v>
      </c>
      <c r="I92" s="65">
        <v>-103950</v>
      </c>
      <c r="J92" s="65">
        <v>-103950</v>
      </c>
      <c r="K92" s="61">
        <f>J92*Laskentatiedot!M$4</f>
        <v>-106132.95</v>
      </c>
      <c r="L92" s="61">
        <f>K92*Laskentatiedot!N$4</f>
        <v>-108361.74194999998</v>
      </c>
      <c r="M92" s="61">
        <f>L92*Laskentatiedot!O$4</f>
        <v>-110637.33853094997</v>
      </c>
      <c r="N92" s="61">
        <f>M92*Laskentatiedot!P$4</f>
        <v>-112960.72264009991</v>
      </c>
      <c r="P92" s="20">
        <f t="shared" si="26"/>
        <v>-2050</v>
      </c>
      <c r="Q92" s="20">
        <f t="shared" si="27"/>
        <v>0</v>
      </c>
      <c r="R92" s="20">
        <f t="shared" si="28"/>
        <v>0</v>
      </c>
      <c r="S92" s="20">
        <f t="shared" si="29"/>
        <v>-2182.9499999999971</v>
      </c>
      <c r="T92" s="20">
        <f t="shared" si="30"/>
        <v>-2228.7919499999844</v>
      </c>
      <c r="U92" s="20">
        <f t="shared" si="31"/>
        <v>-2275.5965809499903</v>
      </c>
      <c r="V92" s="20">
        <f t="shared" si="32"/>
        <v>-2323.3841091499344</v>
      </c>
      <c r="W92" s="28">
        <f t="shared" si="33"/>
        <v>2.0117762512266928E-2</v>
      </c>
      <c r="X92" s="28">
        <f t="shared" si="34"/>
        <v>0</v>
      </c>
      <c r="Y92" s="28">
        <f t="shared" si="35"/>
        <v>0</v>
      </c>
      <c r="Z92" s="28">
        <f t="shared" si="36"/>
        <v>2.0999999999999974E-2</v>
      </c>
      <c r="AA92" s="28">
        <f t="shared" si="37"/>
        <v>2.0999999999999852E-2</v>
      </c>
      <c r="AB92" s="28">
        <f t="shared" si="38"/>
        <v>2.0999999999999915E-2</v>
      </c>
      <c r="AC92" s="28">
        <f t="shared" si="39"/>
        <v>2.0999999999999863E-2</v>
      </c>
    </row>
    <row r="93" spans="1:29" ht="14.4" hidden="1" customHeight="1" outlineLevel="1" collapsed="1" x14ac:dyDescent="0.3">
      <c r="A93" s="6" t="s">
        <v>2</v>
      </c>
      <c r="B93" s="6" t="s">
        <v>2</v>
      </c>
      <c r="C93" s="6" t="s">
        <v>2</v>
      </c>
      <c r="D93" s="22" t="s">
        <v>362</v>
      </c>
      <c r="E93" s="22" t="s">
        <v>361</v>
      </c>
      <c r="F93" s="65">
        <v>-92867.55</v>
      </c>
      <c r="G93" s="65">
        <v>-110000</v>
      </c>
      <c r="H93" s="65">
        <v>-70000</v>
      </c>
      <c r="I93" s="65">
        <v>-70000</v>
      </c>
      <c r="J93" s="65">
        <v>-70000</v>
      </c>
      <c r="K93" s="61">
        <f>J93*Laskentatiedot!M$4</f>
        <v>-71470</v>
      </c>
      <c r="L93" s="61">
        <f>K93*Laskentatiedot!N$4</f>
        <v>-72970.87</v>
      </c>
      <c r="M93" s="61">
        <f>L93*Laskentatiedot!O$4</f>
        <v>-74503.258269999991</v>
      </c>
      <c r="N93" s="61">
        <f>M93*Laskentatiedot!P$4</f>
        <v>-76067.82669366998</v>
      </c>
      <c r="P93" s="20">
        <f t="shared" si="26"/>
        <v>40000</v>
      </c>
      <c r="Q93" s="20">
        <f t="shared" si="27"/>
        <v>0</v>
      </c>
      <c r="R93" s="20">
        <f t="shared" si="28"/>
        <v>0</v>
      </c>
      <c r="S93" s="20">
        <f t="shared" si="29"/>
        <v>-1470</v>
      </c>
      <c r="T93" s="20">
        <f t="shared" si="30"/>
        <v>-1500.8699999999953</v>
      </c>
      <c r="U93" s="20">
        <f t="shared" si="31"/>
        <v>-1532.3882699999958</v>
      </c>
      <c r="V93" s="20">
        <f t="shared" si="32"/>
        <v>-1564.568423669989</v>
      </c>
      <c r="W93" s="28">
        <f t="shared" si="33"/>
        <v>-0.36363636363636365</v>
      </c>
      <c r="X93" s="28">
        <f t="shared" si="34"/>
        <v>0</v>
      </c>
      <c r="Y93" s="28">
        <f t="shared" si="35"/>
        <v>0</v>
      </c>
      <c r="Z93" s="28">
        <f t="shared" si="36"/>
        <v>2.1000000000000001E-2</v>
      </c>
      <c r="AA93" s="28">
        <f t="shared" si="37"/>
        <v>2.0999999999999935E-2</v>
      </c>
      <c r="AB93" s="28">
        <f t="shared" si="38"/>
        <v>2.0999999999999946E-2</v>
      </c>
      <c r="AC93" s="28">
        <f t="shared" si="39"/>
        <v>2.0999999999999856E-2</v>
      </c>
    </row>
    <row r="94" spans="1:29" ht="14.4" hidden="1" customHeight="1" outlineLevel="1" collapsed="1" x14ac:dyDescent="0.3">
      <c r="A94" s="6" t="s">
        <v>2</v>
      </c>
      <c r="B94" s="6" t="s">
        <v>2</v>
      </c>
      <c r="C94" s="6" t="s">
        <v>2</v>
      </c>
      <c r="D94" s="22" t="s">
        <v>360</v>
      </c>
      <c r="E94" s="22" t="s">
        <v>359</v>
      </c>
      <c r="F94" s="65">
        <v>0</v>
      </c>
      <c r="G94" s="65">
        <v>-19000</v>
      </c>
      <c r="H94" s="65">
        <v>-19000</v>
      </c>
      <c r="I94" s="65">
        <v>-19000</v>
      </c>
      <c r="J94" s="65">
        <v>-19000</v>
      </c>
      <c r="K94" s="61">
        <f>J94*Laskentatiedot!M$4</f>
        <v>-19399</v>
      </c>
      <c r="L94" s="61">
        <f>K94*Laskentatiedot!N$4</f>
        <v>-19806.378999999997</v>
      </c>
      <c r="M94" s="61">
        <f>L94*Laskentatiedot!O$4</f>
        <v>-20222.312958999995</v>
      </c>
      <c r="N94" s="61">
        <f>M94*Laskentatiedot!P$4</f>
        <v>-20646.981531138994</v>
      </c>
      <c r="P94" s="20">
        <f t="shared" si="26"/>
        <v>0</v>
      </c>
      <c r="Q94" s="20">
        <f t="shared" si="27"/>
        <v>0</v>
      </c>
      <c r="R94" s="20">
        <f t="shared" si="28"/>
        <v>0</v>
      </c>
      <c r="S94" s="20">
        <f t="shared" si="29"/>
        <v>-399</v>
      </c>
      <c r="T94" s="20">
        <f t="shared" si="30"/>
        <v>-407.37899999999718</v>
      </c>
      <c r="U94" s="20">
        <f t="shared" si="31"/>
        <v>-415.93395899999814</v>
      </c>
      <c r="V94" s="20">
        <f t="shared" si="32"/>
        <v>-424.66857213899857</v>
      </c>
      <c r="W94" s="28">
        <f t="shared" si="33"/>
        <v>0</v>
      </c>
      <c r="X94" s="28">
        <f t="shared" si="34"/>
        <v>0</v>
      </c>
      <c r="Y94" s="28">
        <f t="shared" si="35"/>
        <v>0</v>
      </c>
      <c r="Z94" s="28">
        <f t="shared" si="36"/>
        <v>2.1000000000000001E-2</v>
      </c>
      <c r="AA94" s="28">
        <f t="shared" si="37"/>
        <v>2.0999999999999856E-2</v>
      </c>
      <c r="AB94" s="28">
        <f t="shared" si="38"/>
        <v>2.0999999999999908E-2</v>
      </c>
      <c r="AC94" s="28">
        <f t="shared" si="39"/>
        <v>2.0999999999999935E-2</v>
      </c>
    </row>
    <row r="95" spans="1:29" ht="14.4" hidden="1" customHeight="1" outlineLevel="1" collapsed="1" x14ac:dyDescent="0.3">
      <c r="A95" s="6" t="s">
        <v>2</v>
      </c>
      <c r="B95" s="6" t="s">
        <v>2</v>
      </c>
      <c r="C95" s="6" t="s">
        <v>2</v>
      </c>
      <c r="D95" s="22" t="s">
        <v>135</v>
      </c>
      <c r="E95" s="22" t="s">
        <v>136</v>
      </c>
      <c r="F95" s="65">
        <v>-61443.51</v>
      </c>
      <c r="G95" s="65">
        <v>-65150</v>
      </c>
      <c r="H95" s="65">
        <v>-198665</v>
      </c>
      <c r="I95" s="65">
        <v>-198665</v>
      </c>
      <c r="J95" s="65">
        <v>-198665</v>
      </c>
      <c r="K95" s="61">
        <f>J95*Laskentatiedot!M$4</f>
        <v>-202836.96499999997</v>
      </c>
      <c r="L95" s="61">
        <f>K95*Laskentatiedot!N$4</f>
        <v>-207096.54126499995</v>
      </c>
      <c r="M95" s="61">
        <f>L95*Laskentatiedot!O$4</f>
        <v>-211445.56863156494</v>
      </c>
      <c r="N95" s="61">
        <f>M95*Laskentatiedot!P$4</f>
        <v>-215885.92557282778</v>
      </c>
      <c r="P95" s="20">
        <f t="shared" si="26"/>
        <v>-133515</v>
      </c>
      <c r="Q95" s="20">
        <f t="shared" si="27"/>
        <v>0</v>
      </c>
      <c r="R95" s="20">
        <f t="shared" si="28"/>
        <v>0</v>
      </c>
      <c r="S95" s="20">
        <f t="shared" si="29"/>
        <v>-4171.9649999999674</v>
      </c>
      <c r="T95" s="20">
        <f t="shared" si="30"/>
        <v>-4259.5762649999815</v>
      </c>
      <c r="U95" s="20">
        <f t="shared" si="31"/>
        <v>-4349.0273665649875</v>
      </c>
      <c r="V95" s="20">
        <f t="shared" si="32"/>
        <v>-4440.3569412628422</v>
      </c>
      <c r="W95" s="28">
        <f t="shared" si="33"/>
        <v>2.0493476592478896</v>
      </c>
      <c r="X95" s="28">
        <f t="shared" si="34"/>
        <v>0</v>
      </c>
      <c r="Y95" s="28">
        <f t="shared" si="35"/>
        <v>0</v>
      </c>
      <c r="Z95" s="28">
        <f t="shared" si="36"/>
        <v>2.0999999999999835E-2</v>
      </c>
      <c r="AA95" s="28">
        <f t="shared" si="37"/>
        <v>2.0999999999999911E-2</v>
      </c>
      <c r="AB95" s="28">
        <f t="shared" si="38"/>
        <v>2.0999999999999946E-2</v>
      </c>
      <c r="AC95" s="28">
        <f t="shared" si="39"/>
        <v>2.0999999999999897E-2</v>
      </c>
    </row>
    <row r="96" spans="1:29" ht="14.4" hidden="1" customHeight="1" outlineLevel="1" collapsed="1" x14ac:dyDescent="0.3">
      <c r="A96" s="6" t="s">
        <v>2</v>
      </c>
      <c r="B96" s="6" t="s">
        <v>2</v>
      </c>
      <c r="C96" s="6" t="s">
        <v>2</v>
      </c>
      <c r="D96" s="22" t="s">
        <v>137</v>
      </c>
      <c r="E96" s="22" t="s">
        <v>138</v>
      </c>
      <c r="F96" s="65">
        <v>0</v>
      </c>
      <c r="G96" s="65">
        <v>0</v>
      </c>
      <c r="H96" s="65">
        <v>-358</v>
      </c>
      <c r="I96" s="65">
        <v>-358</v>
      </c>
      <c r="J96" s="65">
        <v>-358</v>
      </c>
      <c r="K96" s="61">
        <f>J96*Laskentatiedot!M$4</f>
        <v>-365.51799999999997</v>
      </c>
      <c r="L96" s="61">
        <f>K96*Laskentatiedot!N$4</f>
        <v>-373.19387799999993</v>
      </c>
      <c r="M96" s="61">
        <f>L96*Laskentatiedot!O$4</f>
        <v>-381.03094943799988</v>
      </c>
      <c r="N96" s="61">
        <f>M96*Laskentatiedot!P$4</f>
        <v>-389.03259937619782</v>
      </c>
      <c r="P96" s="20">
        <f t="shared" si="26"/>
        <v>-358</v>
      </c>
      <c r="Q96" s="20">
        <f t="shared" si="27"/>
        <v>0</v>
      </c>
      <c r="R96" s="20">
        <f t="shared" si="28"/>
        <v>0</v>
      </c>
      <c r="S96" s="20">
        <f t="shared" si="29"/>
        <v>-7.5179999999999723</v>
      </c>
      <c r="T96" s="20">
        <f t="shared" si="30"/>
        <v>-7.6758779999999547</v>
      </c>
      <c r="U96" s="20">
        <f t="shared" si="31"/>
        <v>-7.8370714379999526</v>
      </c>
      <c r="V96" s="20">
        <f t="shared" si="32"/>
        <v>-8.0016499381979429</v>
      </c>
      <c r="W96" s="28" t="e">
        <f t="shared" si="33"/>
        <v>#DIV/0!</v>
      </c>
      <c r="X96" s="28">
        <f t="shared" si="34"/>
        <v>0</v>
      </c>
      <c r="Y96" s="28">
        <f t="shared" si="35"/>
        <v>0</v>
      </c>
      <c r="Z96" s="28">
        <f t="shared" si="36"/>
        <v>2.0999999999999922E-2</v>
      </c>
      <c r="AA96" s="28">
        <f t="shared" si="37"/>
        <v>2.0999999999999876E-2</v>
      </c>
      <c r="AB96" s="28">
        <f t="shared" si="38"/>
        <v>2.0999999999999876E-2</v>
      </c>
      <c r="AC96" s="28">
        <f t="shared" si="39"/>
        <v>2.0999999999999856E-2</v>
      </c>
    </row>
    <row r="97" spans="1:29" ht="14.4" hidden="1" customHeight="1" outlineLevel="1" collapsed="1" x14ac:dyDescent="0.3">
      <c r="A97" s="6" t="s">
        <v>2</v>
      </c>
      <c r="B97" s="6" t="s">
        <v>2</v>
      </c>
      <c r="C97" s="6" t="s">
        <v>2</v>
      </c>
      <c r="D97" s="22" t="s">
        <v>139</v>
      </c>
      <c r="E97" s="22" t="s">
        <v>140</v>
      </c>
      <c r="F97" s="65">
        <v>-139381.57</v>
      </c>
      <c r="G97" s="65">
        <v>-128150</v>
      </c>
      <c r="H97" s="65">
        <v>-152590</v>
      </c>
      <c r="I97" s="65">
        <v>-152590</v>
      </c>
      <c r="J97" s="65">
        <v>-152590</v>
      </c>
      <c r="K97" s="61">
        <f>J97*Laskentatiedot!M$4</f>
        <v>-155794.38999999998</v>
      </c>
      <c r="L97" s="61">
        <f>K97*Laskentatiedot!N$4</f>
        <v>-159066.07218999998</v>
      </c>
      <c r="M97" s="61">
        <f>L97*Laskentatiedot!O$4</f>
        <v>-162406.45970598995</v>
      </c>
      <c r="N97" s="61">
        <f>M97*Laskentatiedot!P$4</f>
        <v>-165816.99535981572</v>
      </c>
      <c r="P97" s="20">
        <f t="shared" si="26"/>
        <v>-24440</v>
      </c>
      <c r="Q97" s="20">
        <f t="shared" si="27"/>
        <v>0</v>
      </c>
      <c r="R97" s="20">
        <f t="shared" si="28"/>
        <v>0</v>
      </c>
      <c r="S97" s="20">
        <f t="shared" si="29"/>
        <v>-3204.3899999999849</v>
      </c>
      <c r="T97" s="20">
        <f t="shared" si="30"/>
        <v>-3271.6821899999923</v>
      </c>
      <c r="U97" s="20">
        <f t="shared" si="31"/>
        <v>-3340.3875159899762</v>
      </c>
      <c r="V97" s="20">
        <f t="shared" si="32"/>
        <v>-3410.535653825762</v>
      </c>
      <c r="W97" s="28">
        <f t="shared" si="33"/>
        <v>0.19071400702301991</v>
      </c>
      <c r="X97" s="28">
        <f t="shared" si="34"/>
        <v>0</v>
      </c>
      <c r="Y97" s="28">
        <f t="shared" si="35"/>
        <v>0</v>
      </c>
      <c r="Z97" s="28">
        <f t="shared" si="36"/>
        <v>2.0999999999999901E-2</v>
      </c>
      <c r="AA97" s="28">
        <f t="shared" si="37"/>
        <v>2.0999999999999953E-2</v>
      </c>
      <c r="AB97" s="28">
        <f t="shared" si="38"/>
        <v>2.0999999999999852E-2</v>
      </c>
      <c r="AC97" s="28">
        <f t="shared" si="39"/>
        <v>2.0999999999999835E-2</v>
      </c>
    </row>
    <row r="98" spans="1:29" ht="14.4" hidden="1" customHeight="1" outlineLevel="1" collapsed="1" x14ac:dyDescent="0.3">
      <c r="A98" s="6" t="s">
        <v>2</v>
      </c>
      <c r="B98" s="6" t="s">
        <v>2</v>
      </c>
      <c r="C98" s="6" t="s">
        <v>2</v>
      </c>
      <c r="D98" s="22" t="s">
        <v>141</v>
      </c>
      <c r="E98" s="22" t="s">
        <v>142</v>
      </c>
      <c r="F98" s="65">
        <v>-2601.8200000000002</v>
      </c>
      <c r="G98" s="65">
        <v>-2500</v>
      </c>
      <c r="H98" s="65">
        <v>-2500</v>
      </c>
      <c r="I98" s="65">
        <v>-2500</v>
      </c>
      <c r="J98" s="65">
        <v>-2500</v>
      </c>
      <c r="K98" s="61">
        <f>J98*Laskentatiedot!M$4</f>
        <v>-2552.4999999999995</v>
      </c>
      <c r="L98" s="61">
        <f>K98*Laskentatiedot!N$4</f>
        <v>-2606.1024999999995</v>
      </c>
      <c r="M98" s="61">
        <f>L98*Laskentatiedot!O$4</f>
        <v>-2660.8306524999994</v>
      </c>
      <c r="N98" s="61">
        <f>M98*Laskentatiedot!P$4</f>
        <v>-2716.7080962024993</v>
      </c>
      <c r="P98" s="20">
        <f t="shared" si="26"/>
        <v>0</v>
      </c>
      <c r="Q98" s="20">
        <f t="shared" si="27"/>
        <v>0</v>
      </c>
      <c r="R98" s="20">
        <f t="shared" si="28"/>
        <v>0</v>
      </c>
      <c r="S98" s="20">
        <f t="shared" si="29"/>
        <v>-52.499999999999545</v>
      </c>
      <c r="T98" s="20">
        <f t="shared" si="30"/>
        <v>-53.602499999999964</v>
      </c>
      <c r="U98" s="20">
        <f t="shared" si="31"/>
        <v>-54.728152499999851</v>
      </c>
      <c r="V98" s="20">
        <f t="shared" si="32"/>
        <v>-55.877443702499932</v>
      </c>
      <c r="W98" s="28">
        <f t="shared" si="33"/>
        <v>0</v>
      </c>
      <c r="X98" s="28">
        <f t="shared" si="34"/>
        <v>0</v>
      </c>
      <c r="Y98" s="28">
        <f t="shared" si="35"/>
        <v>0</v>
      </c>
      <c r="Z98" s="28">
        <f t="shared" si="36"/>
        <v>2.0999999999999817E-2</v>
      </c>
      <c r="AA98" s="28">
        <f t="shared" si="37"/>
        <v>2.0999999999999991E-2</v>
      </c>
      <c r="AB98" s="28">
        <f t="shared" si="38"/>
        <v>2.0999999999999946E-2</v>
      </c>
      <c r="AC98" s="28">
        <f t="shared" si="39"/>
        <v>2.099999999999998E-2</v>
      </c>
    </row>
    <row r="99" spans="1:29" ht="14.4" hidden="1" customHeight="1" outlineLevel="1" collapsed="1" x14ac:dyDescent="0.3">
      <c r="A99" s="6" t="s">
        <v>2</v>
      </c>
      <c r="B99" s="6" t="s">
        <v>2</v>
      </c>
      <c r="C99" s="6" t="s">
        <v>2</v>
      </c>
      <c r="D99" s="22" t="s">
        <v>145</v>
      </c>
      <c r="E99" s="22" t="s">
        <v>146</v>
      </c>
      <c r="F99" s="65">
        <v>-9774.35</v>
      </c>
      <c r="G99" s="65">
        <v>-16550</v>
      </c>
      <c r="H99" s="65">
        <v>-15900</v>
      </c>
      <c r="I99" s="65">
        <v>-15900</v>
      </c>
      <c r="J99" s="65">
        <v>-15900</v>
      </c>
      <c r="K99" s="61">
        <f>J99*Laskentatiedot!M$4</f>
        <v>-16233.899999999998</v>
      </c>
      <c r="L99" s="61">
        <f>K99*Laskentatiedot!N$4</f>
        <v>-16574.811899999997</v>
      </c>
      <c r="M99" s="61">
        <f>L99*Laskentatiedot!O$4</f>
        <v>-16922.882949899995</v>
      </c>
      <c r="N99" s="61">
        <f>M99*Laskentatiedot!P$4</f>
        <v>-17278.263491847894</v>
      </c>
      <c r="P99" s="20">
        <f t="shared" si="26"/>
        <v>650</v>
      </c>
      <c r="Q99" s="20">
        <f t="shared" si="27"/>
        <v>0</v>
      </c>
      <c r="R99" s="20">
        <f t="shared" si="28"/>
        <v>0</v>
      </c>
      <c r="S99" s="20">
        <f t="shared" si="29"/>
        <v>-333.89999999999782</v>
      </c>
      <c r="T99" s="20">
        <f t="shared" si="30"/>
        <v>-340.91189999999915</v>
      </c>
      <c r="U99" s="20">
        <f t="shared" si="31"/>
        <v>-348.07104989999789</v>
      </c>
      <c r="V99" s="20">
        <f t="shared" si="32"/>
        <v>-355.38054194789947</v>
      </c>
      <c r="W99" s="28">
        <f t="shared" si="33"/>
        <v>-3.9274924471299093E-2</v>
      </c>
      <c r="X99" s="28">
        <f t="shared" si="34"/>
        <v>0</v>
      </c>
      <c r="Y99" s="28">
        <f t="shared" si="35"/>
        <v>0</v>
      </c>
      <c r="Z99" s="28">
        <f t="shared" si="36"/>
        <v>2.0999999999999863E-2</v>
      </c>
      <c r="AA99" s="28">
        <f t="shared" si="37"/>
        <v>2.0999999999999949E-2</v>
      </c>
      <c r="AB99" s="28">
        <f t="shared" si="38"/>
        <v>2.0999999999999876E-2</v>
      </c>
      <c r="AC99" s="28">
        <f t="shared" si="39"/>
        <v>2.0999999999999974E-2</v>
      </c>
    </row>
    <row r="100" spans="1:29" ht="14.4" hidden="1" customHeight="1" outlineLevel="1" collapsed="1" x14ac:dyDescent="0.3">
      <c r="A100" s="6" t="s">
        <v>2</v>
      </c>
      <c r="B100" s="6" t="s">
        <v>2</v>
      </c>
      <c r="C100" s="6" t="s">
        <v>2</v>
      </c>
      <c r="D100" s="22" t="s">
        <v>147</v>
      </c>
      <c r="E100" s="22" t="s">
        <v>148</v>
      </c>
      <c r="F100" s="65">
        <v>-19610.849999999999</v>
      </c>
      <c r="G100" s="65">
        <v>-25900</v>
      </c>
      <c r="H100" s="65">
        <v>-19400</v>
      </c>
      <c r="I100" s="65">
        <v>-19400</v>
      </c>
      <c r="J100" s="65">
        <v>-19400</v>
      </c>
      <c r="K100" s="61">
        <f>J100*Laskentatiedot!M$4</f>
        <v>-19807.399999999998</v>
      </c>
      <c r="L100" s="61">
        <f>K100*Laskentatiedot!N$4</f>
        <v>-20223.355399999997</v>
      </c>
      <c r="M100" s="61">
        <f>L100*Laskentatiedot!O$4</f>
        <v>-20648.045863399995</v>
      </c>
      <c r="N100" s="61">
        <f>M100*Laskentatiedot!P$4</f>
        <v>-21081.654826531394</v>
      </c>
      <c r="P100" s="20">
        <f t="shared" si="26"/>
        <v>6500</v>
      </c>
      <c r="Q100" s="20">
        <f t="shared" si="27"/>
        <v>0</v>
      </c>
      <c r="R100" s="20">
        <f t="shared" si="28"/>
        <v>0</v>
      </c>
      <c r="S100" s="20">
        <f t="shared" si="29"/>
        <v>-407.39999999999782</v>
      </c>
      <c r="T100" s="20">
        <f t="shared" si="30"/>
        <v>-415.95539999999892</v>
      </c>
      <c r="U100" s="20">
        <f t="shared" si="31"/>
        <v>-424.69046339999841</v>
      </c>
      <c r="V100" s="20">
        <f t="shared" si="32"/>
        <v>-433.60896313139892</v>
      </c>
      <c r="W100" s="28">
        <f t="shared" si="33"/>
        <v>-0.25096525096525096</v>
      </c>
      <c r="X100" s="28">
        <f t="shared" si="34"/>
        <v>0</v>
      </c>
      <c r="Y100" s="28">
        <f t="shared" si="35"/>
        <v>0</v>
      </c>
      <c r="Z100" s="28">
        <f t="shared" si="36"/>
        <v>2.0999999999999887E-2</v>
      </c>
      <c r="AA100" s="28">
        <f t="shared" si="37"/>
        <v>2.0999999999999949E-2</v>
      </c>
      <c r="AB100" s="28">
        <f t="shared" si="38"/>
        <v>2.0999999999999925E-2</v>
      </c>
      <c r="AC100" s="28">
        <f t="shared" si="39"/>
        <v>2.0999999999999953E-2</v>
      </c>
    </row>
    <row r="101" spans="1:29" ht="14.4" hidden="1" customHeight="1" outlineLevel="1" collapsed="1" x14ac:dyDescent="0.3">
      <c r="A101" s="6" t="s">
        <v>2</v>
      </c>
      <c r="B101" s="6" t="s">
        <v>2</v>
      </c>
      <c r="C101" s="6" t="s">
        <v>2</v>
      </c>
      <c r="D101" s="22" t="s">
        <v>149</v>
      </c>
      <c r="E101" s="22" t="s">
        <v>150</v>
      </c>
      <c r="F101" s="65">
        <v>-26306.52</v>
      </c>
      <c r="G101" s="65">
        <v>-34650</v>
      </c>
      <c r="H101" s="65">
        <v>-34650</v>
      </c>
      <c r="I101" s="65">
        <v>-34650</v>
      </c>
      <c r="J101" s="65">
        <v>-34650</v>
      </c>
      <c r="K101" s="61">
        <f>J101*Laskentatiedot!M$4</f>
        <v>-35377.649999999994</v>
      </c>
      <c r="L101" s="61">
        <f>K101*Laskentatiedot!N$4</f>
        <v>-36120.580649999989</v>
      </c>
      <c r="M101" s="61">
        <f>L101*Laskentatiedot!O$4</f>
        <v>-36879.112843649986</v>
      </c>
      <c r="N101" s="61">
        <f>M101*Laskentatiedot!P$4</f>
        <v>-37653.574213366635</v>
      </c>
      <c r="P101" s="20">
        <f t="shared" si="26"/>
        <v>0</v>
      </c>
      <c r="Q101" s="20">
        <f t="shared" si="27"/>
        <v>0</v>
      </c>
      <c r="R101" s="20">
        <f t="shared" si="28"/>
        <v>0</v>
      </c>
      <c r="S101" s="20">
        <f t="shared" si="29"/>
        <v>-727.64999999999418</v>
      </c>
      <c r="T101" s="20">
        <f t="shared" si="30"/>
        <v>-742.93064999999478</v>
      </c>
      <c r="U101" s="20">
        <f t="shared" si="31"/>
        <v>-758.53219364999677</v>
      </c>
      <c r="V101" s="20">
        <f t="shared" si="32"/>
        <v>-774.46136971664964</v>
      </c>
      <c r="W101" s="28">
        <f t="shared" si="33"/>
        <v>0</v>
      </c>
      <c r="X101" s="28">
        <f t="shared" si="34"/>
        <v>0</v>
      </c>
      <c r="Y101" s="28">
        <f t="shared" si="35"/>
        <v>0</v>
      </c>
      <c r="Z101" s="28">
        <f t="shared" si="36"/>
        <v>2.0999999999999831E-2</v>
      </c>
      <c r="AA101" s="28">
        <f t="shared" si="37"/>
        <v>2.0999999999999856E-2</v>
      </c>
      <c r="AB101" s="28">
        <f t="shared" si="38"/>
        <v>2.0999999999999918E-2</v>
      </c>
      <c r="AC101" s="28">
        <f t="shared" si="39"/>
        <v>2.0999999999999998E-2</v>
      </c>
    </row>
    <row r="102" spans="1:29" ht="14.4" hidden="1" customHeight="1" outlineLevel="1" collapsed="1" x14ac:dyDescent="0.3">
      <c r="A102" s="6" t="s">
        <v>2</v>
      </c>
      <c r="B102" s="6" t="s">
        <v>2</v>
      </c>
      <c r="C102" s="6" t="s">
        <v>2</v>
      </c>
      <c r="D102" s="22" t="s">
        <v>151</v>
      </c>
      <c r="E102" s="22" t="s">
        <v>152</v>
      </c>
      <c r="F102" s="65">
        <v>-92137.23</v>
      </c>
      <c r="G102" s="65">
        <v>-67700</v>
      </c>
      <c r="H102" s="65">
        <v>-67950</v>
      </c>
      <c r="I102" s="65">
        <v>-67950</v>
      </c>
      <c r="J102" s="65">
        <v>-67950</v>
      </c>
      <c r="K102" s="61">
        <f>J102*Laskentatiedot!M$4</f>
        <v>-69376.95</v>
      </c>
      <c r="L102" s="61">
        <f>K102*Laskentatiedot!N$4</f>
        <v>-70833.865949999992</v>
      </c>
      <c r="M102" s="61">
        <f>L102*Laskentatiedot!O$4</f>
        <v>-72321.377134949988</v>
      </c>
      <c r="N102" s="61">
        <f>M102*Laskentatiedot!P$4</f>
        <v>-73840.126054783934</v>
      </c>
      <c r="P102" s="20">
        <f t="shared" si="26"/>
        <v>-250</v>
      </c>
      <c r="Q102" s="20">
        <f t="shared" si="27"/>
        <v>0</v>
      </c>
      <c r="R102" s="20">
        <f t="shared" si="28"/>
        <v>0</v>
      </c>
      <c r="S102" s="20">
        <f t="shared" si="29"/>
        <v>-1426.9499999999971</v>
      </c>
      <c r="T102" s="20">
        <f t="shared" si="30"/>
        <v>-1456.9159499999951</v>
      </c>
      <c r="U102" s="20">
        <f t="shared" si="31"/>
        <v>-1487.5111849499954</v>
      </c>
      <c r="V102" s="20">
        <f t="shared" si="32"/>
        <v>-1518.7489198339463</v>
      </c>
      <c r="W102" s="28">
        <f t="shared" si="33"/>
        <v>3.692762186115214E-3</v>
      </c>
      <c r="X102" s="28">
        <f t="shared" si="34"/>
        <v>0</v>
      </c>
      <c r="Y102" s="28">
        <f t="shared" si="35"/>
        <v>0</v>
      </c>
      <c r="Z102" s="28">
        <f t="shared" si="36"/>
        <v>2.0999999999999956E-2</v>
      </c>
      <c r="AA102" s="28">
        <f t="shared" si="37"/>
        <v>2.0999999999999928E-2</v>
      </c>
      <c r="AB102" s="28">
        <f t="shared" si="38"/>
        <v>2.0999999999999935E-2</v>
      </c>
      <c r="AC102" s="28">
        <f t="shared" si="39"/>
        <v>2.0999999999999953E-2</v>
      </c>
    </row>
    <row r="103" spans="1:29" ht="14.4" hidden="1" customHeight="1" outlineLevel="1" collapsed="1" x14ac:dyDescent="0.3">
      <c r="A103" s="6" t="s">
        <v>2</v>
      </c>
      <c r="B103" s="6" t="s">
        <v>2</v>
      </c>
      <c r="C103" s="6" t="s">
        <v>2</v>
      </c>
      <c r="D103" s="22" t="s">
        <v>153</v>
      </c>
      <c r="E103" s="22" t="s">
        <v>154</v>
      </c>
      <c r="F103" s="65">
        <v>-8150.41</v>
      </c>
      <c r="G103" s="65">
        <v>-10600</v>
      </c>
      <c r="H103" s="65">
        <v>-8600</v>
      </c>
      <c r="I103" s="65">
        <v>-8600</v>
      </c>
      <c r="J103" s="65">
        <v>-8600</v>
      </c>
      <c r="K103" s="61">
        <f>J103*Laskentatiedot!M$4</f>
        <v>-8780.5999999999985</v>
      </c>
      <c r="L103" s="61">
        <f>K103*Laskentatiedot!N$4</f>
        <v>-8964.9925999999978</v>
      </c>
      <c r="M103" s="61">
        <f>L103*Laskentatiedot!O$4</f>
        <v>-9153.2574445999962</v>
      </c>
      <c r="N103" s="61">
        <f>M103*Laskentatiedot!P$4</f>
        <v>-9345.4758509365947</v>
      </c>
      <c r="P103" s="20">
        <f t="shared" si="26"/>
        <v>2000</v>
      </c>
      <c r="Q103" s="20">
        <f t="shared" si="27"/>
        <v>0</v>
      </c>
      <c r="R103" s="20">
        <f t="shared" si="28"/>
        <v>0</v>
      </c>
      <c r="S103" s="20">
        <f t="shared" si="29"/>
        <v>-180.59999999999854</v>
      </c>
      <c r="T103" s="20">
        <f t="shared" si="30"/>
        <v>-184.39259999999922</v>
      </c>
      <c r="U103" s="20">
        <f t="shared" si="31"/>
        <v>-188.26484459999847</v>
      </c>
      <c r="V103" s="20">
        <f t="shared" si="32"/>
        <v>-192.21840633659849</v>
      </c>
      <c r="W103" s="28">
        <f t="shared" si="33"/>
        <v>-0.18867924528301888</v>
      </c>
      <c r="X103" s="28">
        <f t="shared" si="34"/>
        <v>0</v>
      </c>
      <c r="Y103" s="28">
        <f t="shared" si="35"/>
        <v>0</v>
      </c>
      <c r="Z103" s="28">
        <f t="shared" si="36"/>
        <v>2.0999999999999831E-2</v>
      </c>
      <c r="AA103" s="28">
        <f t="shared" si="37"/>
        <v>2.0999999999999915E-2</v>
      </c>
      <c r="AB103" s="28">
        <f t="shared" si="38"/>
        <v>2.0999999999999835E-2</v>
      </c>
      <c r="AC103" s="28">
        <f t="shared" si="39"/>
        <v>2.0999999999999845E-2</v>
      </c>
    </row>
    <row r="104" spans="1:29" ht="14.4" hidden="1" customHeight="1" outlineLevel="1" collapsed="1" x14ac:dyDescent="0.3">
      <c r="A104" s="6" t="s">
        <v>2</v>
      </c>
      <c r="B104" s="6" t="s">
        <v>2</v>
      </c>
      <c r="C104" s="6" t="s">
        <v>2</v>
      </c>
      <c r="D104" s="22" t="s">
        <v>155</v>
      </c>
      <c r="E104" s="22" t="s">
        <v>156</v>
      </c>
      <c r="F104" s="65">
        <v>-237896.43</v>
      </c>
      <c r="G104" s="65">
        <v>-74000</v>
      </c>
      <c r="H104" s="65">
        <v>-68000</v>
      </c>
      <c r="I104" s="65">
        <v>-68000</v>
      </c>
      <c r="J104" s="65">
        <v>-68000</v>
      </c>
      <c r="K104" s="61">
        <f>J104*Laskentatiedot!M$4</f>
        <v>-69428</v>
      </c>
      <c r="L104" s="61">
        <f>K104*Laskentatiedot!N$4</f>
        <v>-70885.987999999998</v>
      </c>
      <c r="M104" s="61">
        <f>L104*Laskentatiedot!O$4</f>
        <v>-72374.593747999985</v>
      </c>
      <c r="N104" s="61">
        <f>M104*Laskentatiedot!P$4</f>
        <v>-73894.460216707972</v>
      </c>
      <c r="P104" s="20">
        <f t="shared" si="26"/>
        <v>6000</v>
      </c>
      <c r="Q104" s="20">
        <f t="shared" si="27"/>
        <v>0</v>
      </c>
      <c r="R104" s="20">
        <f t="shared" si="28"/>
        <v>0</v>
      </c>
      <c r="S104" s="20">
        <f t="shared" si="29"/>
        <v>-1428</v>
      </c>
      <c r="T104" s="20">
        <f t="shared" si="30"/>
        <v>-1457.9879999999976</v>
      </c>
      <c r="U104" s="20">
        <f t="shared" si="31"/>
        <v>-1488.6057479999872</v>
      </c>
      <c r="V104" s="20">
        <f t="shared" si="32"/>
        <v>-1519.8664687079872</v>
      </c>
      <c r="W104" s="28">
        <f t="shared" si="33"/>
        <v>-8.1081081081081086E-2</v>
      </c>
      <c r="X104" s="28">
        <f t="shared" si="34"/>
        <v>0</v>
      </c>
      <c r="Y104" s="28">
        <f t="shared" si="35"/>
        <v>0</v>
      </c>
      <c r="Z104" s="28">
        <f t="shared" si="36"/>
        <v>2.1000000000000001E-2</v>
      </c>
      <c r="AA104" s="28">
        <f t="shared" si="37"/>
        <v>2.0999999999999963E-2</v>
      </c>
      <c r="AB104" s="28">
        <f t="shared" si="38"/>
        <v>2.0999999999999821E-2</v>
      </c>
      <c r="AC104" s="28">
        <f t="shared" si="39"/>
        <v>2.0999999999999828E-2</v>
      </c>
    </row>
    <row r="105" spans="1:29" ht="14.4" hidden="1" customHeight="1" outlineLevel="1" collapsed="1" x14ac:dyDescent="0.3">
      <c r="A105" s="6" t="s">
        <v>2</v>
      </c>
      <c r="B105" s="6" t="s">
        <v>2</v>
      </c>
      <c r="C105" s="6" t="s">
        <v>2</v>
      </c>
      <c r="D105" s="22" t="s">
        <v>157</v>
      </c>
      <c r="E105" s="22" t="s">
        <v>158</v>
      </c>
      <c r="F105" s="65">
        <v>-75252.990000000005</v>
      </c>
      <c r="G105" s="65">
        <v>-89500</v>
      </c>
      <c r="H105" s="65">
        <v>-78500</v>
      </c>
      <c r="I105" s="65">
        <v>-78500</v>
      </c>
      <c r="J105" s="65">
        <v>-78500</v>
      </c>
      <c r="K105" s="61">
        <f>J105*Laskentatiedot!M$4</f>
        <v>-80148.5</v>
      </c>
      <c r="L105" s="61">
        <f>K105*Laskentatiedot!N$4</f>
        <v>-81831.618499999997</v>
      </c>
      <c r="M105" s="61">
        <f>L105*Laskentatiedot!O$4</f>
        <v>-83550.082488499989</v>
      </c>
      <c r="N105" s="61">
        <f>M105*Laskentatiedot!P$4</f>
        <v>-85304.634220758482</v>
      </c>
      <c r="P105" s="20">
        <f t="shared" si="26"/>
        <v>11000</v>
      </c>
      <c r="Q105" s="20">
        <f t="shared" si="27"/>
        <v>0</v>
      </c>
      <c r="R105" s="20">
        <f t="shared" si="28"/>
        <v>0</v>
      </c>
      <c r="S105" s="20">
        <f t="shared" si="29"/>
        <v>-1648.5</v>
      </c>
      <c r="T105" s="20">
        <f t="shared" si="30"/>
        <v>-1683.1184999999969</v>
      </c>
      <c r="U105" s="20">
        <f t="shared" si="31"/>
        <v>-1718.4639884999924</v>
      </c>
      <c r="V105" s="20">
        <f t="shared" si="32"/>
        <v>-1754.5517322584928</v>
      </c>
      <c r="W105" s="28">
        <f t="shared" si="33"/>
        <v>-0.12290502793296089</v>
      </c>
      <c r="X105" s="28">
        <f t="shared" si="34"/>
        <v>0</v>
      </c>
      <c r="Y105" s="28">
        <f t="shared" si="35"/>
        <v>0</v>
      </c>
      <c r="Z105" s="28">
        <f t="shared" si="36"/>
        <v>2.1000000000000001E-2</v>
      </c>
      <c r="AA105" s="28">
        <f t="shared" si="37"/>
        <v>2.099999999999996E-2</v>
      </c>
      <c r="AB105" s="28">
        <f t="shared" si="38"/>
        <v>2.0999999999999908E-2</v>
      </c>
      <c r="AC105" s="28">
        <f t="shared" si="39"/>
        <v>2.0999999999999918E-2</v>
      </c>
    </row>
    <row r="106" spans="1:29" ht="14.4" hidden="1" customHeight="1" outlineLevel="1" collapsed="1" x14ac:dyDescent="0.3">
      <c r="A106" s="6" t="s">
        <v>2</v>
      </c>
      <c r="B106" s="6" t="s">
        <v>2</v>
      </c>
      <c r="C106" s="6" t="s">
        <v>2</v>
      </c>
      <c r="D106" s="22" t="s">
        <v>159</v>
      </c>
      <c r="E106" s="22" t="s">
        <v>160</v>
      </c>
      <c r="F106" s="65">
        <v>-48695.75</v>
      </c>
      <c r="G106" s="65">
        <v>-41500</v>
      </c>
      <c r="H106" s="65">
        <v>-42500</v>
      </c>
      <c r="I106" s="65">
        <v>-42500</v>
      </c>
      <c r="J106" s="65">
        <v>-42500</v>
      </c>
      <c r="K106" s="61">
        <f>J106*Laskentatiedot!M$4</f>
        <v>-43392.499999999993</v>
      </c>
      <c r="L106" s="61">
        <f>K106*Laskentatiedot!N$4</f>
        <v>-44303.742499999986</v>
      </c>
      <c r="M106" s="61">
        <f>L106*Laskentatiedot!O$4</f>
        <v>-45234.121092499983</v>
      </c>
      <c r="N106" s="61">
        <f>M106*Laskentatiedot!P$4</f>
        <v>-46184.037635442481</v>
      </c>
      <c r="P106" s="20">
        <f t="shared" si="26"/>
        <v>-1000</v>
      </c>
      <c r="Q106" s="20">
        <f t="shared" si="27"/>
        <v>0</v>
      </c>
      <c r="R106" s="20">
        <f t="shared" si="28"/>
        <v>0</v>
      </c>
      <c r="S106" s="20">
        <f t="shared" si="29"/>
        <v>-892.49999999999272</v>
      </c>
      <c r="T106" s="20">
        <f t="shared" si="30"/>
        <v>-911.24249999999302</v>
      </c>
      <c r="U106" s="20">
        <f t="shared" si="31"/>
        <v>-930.37859249999747</v>
      </c>
      <c r="V106" s="20">
        <f t="shared" si="32"/>
        <v>-949.91654294249747</v>
      </c>
      <c r="W106" s="28">
        <f t="shared" si="33"/>
        <v>2.4096385542168676E-2</v>
      </c>
      <c r="X106" s="28">
        <f t="shared" si="34"/>
        <v>0</v>
      </c>
      <c r="Y106" s="28">
        <f t="shared" si="35"/>
        <v>0</v>
      </c>
      <c r="Z106" s="28">
        <f t="shared" si="36"/>
        <v>2.0999999999999828E-2</v>
      </c>
      <c r="AA106" s="28">
        <f t="shared" si="37"/>
        <v>2.0999999999999842E-2</v>
      </c>
      <c r="AB106" s="28">
        <f t="shared" si="38"/>
        <v>2.0999999999999949E-2</v>
      </c>
      <c r="AC106" s="28">
        <f t="shared" si="39"/>
        <v>2.0999999999999953E-2</v>
      </c>
    </row>
    <row r="107" spans="1:29" ht="14.4" hidden="1" customHeight="1" outlineLevel="1" collapsed="1" x14ac:dyDescent="0.3">
      <c r="A107" s="6" t="s">
        <v>2</v>
      </c>
      <c r="B107" s="6" t="s">
        <v>2</v>
      </c>
      <c r="C107" s="6" t="s">
        <v>2</v>
      </c>
      <c r="D107" s="22" t="s">
        <v>161</v>
      </c>
      <c r="E107" s="22" t="s">
        <v>162</v>
      </c>
      <c r="F107" s="65">
        <v>-11016.46</v>
      </c>
      <c r="G107" s="65">
        <v>-22950</v>
      </c>
      <c r="H107" s="65">
        <v>-16382</v>
      </c>
      <c r="I107" s="65">
        <v>-16382</v>
      </c>
      <c r="J107" s="65">
        <v>-16382</v>
      </c>
      <c r="K107" s="61">
        <f>J107*Laskentatiedot!M$4</f>
        <v>-16726.021999999997</v>
      </c>
      <c r="L107" s="61">
        <f>K107*Laskentatiedot!N$4</f>
        <v>-17077.268461999996</v>
      </c>
      <c r="M107" s="61">
        <f>L107*Laskentatiedot!O$4</f>
        <v>-17435.891099701996</v>
      </c>
      <c r="N107" s="61">
        <f>M107*Laskentatiedot!P$4</f>
        <v>-17802.044812795735</v>
      </c>
      <c r="P107" s="20">
        <f t="shared" si="26"/>
        <v>6568</v>
      </c>
      <c r="Q107" s="20">
        <f t="shared" si="27"/>
        <v>0</v>
      </c>
      <c r="R107" s="20">
        <f t="shared" si="28"/>
        <v>0</v>
      </c>
      <c r="S107" s="20">
        <f t="shared" si="29"/>
        <v>-344.02199999999721</v>
      </c>
      <c r="T107" s="20">
        <f t="shared" si="30"/>
        <v>-351.24646199999916</v>
      </c>
      <c r="U107" s="20">
        <f t="shared" si="31"/>
        <v>-358.62263770199934</v>
      </c>
      <c r="V107" s="20">
        <f t="shared" si="32"/>
        <v>-366.1537130937395</v>
      </c>
      <c r="W107" s="28">
        <f t="shared" si="33"/>
        <v>-0.28618736383442267</v>
      </c>
      <c r="X107" s="28">
        <f t="shared" si="34"/>
        <v>0</v>
      </c>
      <c r="Y107" s="28">
        <f t="shared" si="35"/>
        <v>0</v>
      </c>
      <c r="Z107" s="28">
        <f t="shared" si="36"/>
        <v>2.0999999999999828E-2</v>
      </c>
      <c r="AA107" s="28">
        <f t="shared" si="37"/>
        <v>2.0999999999999953E-2</v>
      </c>
      <c r="AB107" s="28">
        <f t="shared" si="38"/>
        <v>2.0999999999999967E-2</v>
      </c>
      <c r="AC107" s="28">
        <f t="shared" si="39"/>
        <v>2.0999999999999863E-2</v>
      </c>
    </row>
    <row r="108" spans="1:29" ht="14.4" hidden="1" customHeight="1" outlineLevel="1" collapsed="1" x14ac:dyDescent="0.3">
      <c r="A108" s="6" t="s">
        <v>2</v>
      </c>
      <c r="B108" s="6" t="s">
        <v>2</v>
      </c>
      <c r="C108" s="6" t="s">
        <v>2</v>
      </c>
      <c r="D108" s="22" t="s">
        <v>163</v>
      </c>
      <c r="E108" s="22" t="s">
        <v>164</v>
      </c>
      <c r="F108" s="65">
        <v>-270532.40000000002</v>
      </c>
      <c r="G108" s="65">
        <v>-268981</v>
      </c>
      <c r="H108" s="65">
        <v>-248346</v>
      </c>
      <c r="I108" s="65">
        <v>-248346</v>
      </c>
      <c r="J108" s="65">
        <v>-248346</v>
      </c>
      <c r="K108" s="61">
        <f>J108*Laskentatiedot!M$4</f>
        <v>-253561.26599999997</v>
      </c>
      <c r="L108" s="61">
        <f>K108*Laskentatiedot!N$4</f>
        <v>-258886.05258599995</v>
      </c>
      <c r="M108" s="61">
        <f>L108*Laskentatiedot!O$4</f>
        <v>-264322.65969030594</v>
      </c>
      <c r="N108" s="61">
        <f>M108*Laskentatiedot!P$4</f>
        <v>-269873.43554380233</v>
      </c>
      <c r="P108" s="20">
        <f t="shared" si="26"/>
        <v>20635</v>
      </c>
      <c r="Q108" s="20">
        <f t="shared" si="27"/>
        <v>0</v>
      </c>
      <c r="R108" s="20">
        <f t="shared" si="28"/>
        <v>0</v>
      </c>
      <c r="S108" s="20">
        <f t="shared" si="29"/>
        <v>-5215.2659999999742</v>
      </c>
      <c r="T108" s="20">
        <f t="shared" si="30"/>
        <v>-5324.7865859999729</v>
      </c>
      <c r="U108" s="20">
        <f t="shared" si="31"/>
        <v>-5436.6071043059928</v>
      </c>
      <c r="V108" s="20">
        <f t="shared" si="32"/>
        <v>-5550.7758534963941</v>
      </c>
      <c r="W108" s="28">
        <f t="shared" si="33"/>
        <v>-7.6715455738509408E-2</v>
      </c>
      <c r="X108" s="28">
        <f t="shared" si="34"/>
        <v>0</v>
      </c>
      <c r="Y108" s="28">
        <f t="shared" si="35"/>
        <v>0</v>
      </c>
      <c r="Z108" s="28">
        <f t="shared" si="36"/>
        <v>2.0999999999999897E-2</v>
      </c>
      <c r="AA108" s="28">
        <f t="shared" si="37"/>
        <v>2.0999999999999894E-2</v>
      </c>
      <c r="AB108" s="28">
        <f t="shared" si="38"/>
        <v>2.0999999999999977E-2</v>
      </c>
      <c r="AC108" s="28">
        <f t="shared" si="39"/>
        <v>2.0999999999999883E-2</v>
      </c>
    </row>
    <row r="109" spans="1:29" ht="14.4" hidden="1" customHeight="1" outlineLevel="1" collapsed="1" x14ac:dyDescent="0.3">
      <c r="A109" s="6" t="s">
        <v>2</v>
      </c>
      <c r="B109" s="6" t="s">
        <v>2</v>
      </c>
      <c r="C109" s="6" t="s">
        <v>2</v>
      </c>
      <c r="D109" s="22" t="s">
        <v>165</v>
      </c>
      <c r="E109" s="22" t="s">
        <v>166</v>
      </c>
      <c r="F109" s="65">
        <v>-203523.07</v>
      </c>
      <c r="G109" s="65">
        <v>-210835</v>
      </c>
      <c r="H109" s="65">
        <v>-213565</v>
      </c>
      <c r="I109" s="65">
        <v>-213565</v>
      </c>
      <c r="J109" s="65">
        <v>-213565</v>
      </c>
      <c r="K109" s="61">
        <f>J109*Laskentatiedot!M$4</f>
        <v>-218049.86499999999</v>
      </c>
      <c r="L109" s="61">
        <f>K109*Laskentatiedot!N$4</f>
        <v>-222628.91216499996</v>
      </c>
      <c r="M109" s="61">
        <f>L109*Laskentatiedot!O$4</f>
        <v>-227304.11932046493</v>
      </c>
      <c r="N109" s="61">
        <f>M109*Laskentatiedot!P$4</f>
        <v>-232077.50582619468</v>
      </c>
      <c r="P109" s="20">
        <f t="shared" si="26"/>
        <v>-2730</v>
      </c>
      <c r="Q109" s="20">
        <f t="shared" si="27"/>
        <v>0</v>
      </c>
      <c r="R109" s="20">
        <f t="shared" si="28"/>
        <v>0</v>
      </c>
      <c r="S109" s="20">
        <f t="shared" si="29"/>
        <v>-4484.8649999999907</v>
      </c>
      <c r="T109" s="20">
        <f t="shared" si="30"/>
        <v>-4579.0471649999672</v>
      </c>
      <c r="U109" s="20">
        <f t="shared" si="31"/>
        <v>-4675.2071554649738</v>
      </c>
      <c r="V109" s="20">
        <f t="shared" si="32"/>
        <v>-4773.3865057297517</v>
      </c>
      <c r="W109" s="28">
        <f t="shared" si="33"/>
        <v>1.2948514240994143E-2</v>
      </c>
      <c r="X109" s="28">
        <f t="shared" si="34"/>
        <v>0</v>
      </c>
      <c r="Y109" s="28">
        <f t="shared" si="35"/>
        <v>0</v>
      </c>
      <c r="Z109" s="28">
        <f t="shared" si="36"/>
        <v>2.0999999999999956E-2</v>
      </c>
      <c r="AA109" s="28">
        <f t="shared" si="37"/>
        <v>2.0999999999999852E-2</v>
      </c>
      <c r="AB109" s="28">
        <f t="shared" si="38"/>
        <v>2.0999999999999887E-2</v>
      </c>
      <c r="AC109" s="28">
        <f t="shared" si="39"/>
        <v>2.0999999999999949E-2</v>
      </c>
    </row>
    <row r="110" spans="1:29" ht="14.4" hidden="1" customHeight="1" outlineLevel="1" collapsed="1" x14ac:dyDescent="0.3">
      <c r="A110" s="6" t="s">
        <v>2</v>
      </c>
      <c r="B110" s="6" t="s">
        <v>2</v>
      </c>
      <c r="C110" s="6" t="s">
        <v>2</v>
      </c>
      <c r="D110" s="22" t="s">
        <v>167</v>
      </c>
      <c r="E110" s="22" t="s">
        <v>168</v>
      </c>
      <c r="F110" s="65">
        <v>-46604.38</v>
      </c>
      <c r="G110" s="65">
        <v>-53600</v>
      </c>
      <c r="H110" s="65">
        <v>-48600</v>
      </c>
      <c r="I110" s="65">
        <v>-48600</v>
      </c>
      <c r="J110" s="65">
        <v>-48600</v>
      </c>
      <c r="K110" s="61">
        <f>J110*Laskentatiedot!M$4</f>
        <v>-49620.6</v>
      </c>
      <c r="L110" s="61">
        <f>K110*Laskentatiedot!N$4</f>
        <v>-50662.632599999997</v>
      </c>
      <c r="M110" s="61">
        <f>L110*Laskentatiedot!O$4</f>
        <v>-51726.54788459999</v>
      </c>
      <c r="N110" s="61">
        <f>M110*Laskentatiedot!P$4</f>
        <v>-52812.805390176582</v>
      </c>
      <c r="P110" s="20">
        <f t="shared" si="26"/>
        <v>5000</v>
      </c>
      <c r="Q110" s="20">
        <f t="shared" si="27"/>
        <v>0</v>
      </c>
      <c r="R110" s="20">
        <f t="shared" si="28"/>
        <v>0</v>
      </c>
      <c r="S110" s="20">
        <f t="shared" si="29"/>
        <v>-1020.5999999999985</v>
      </c>
      <c r="T110" s="20">
        <f t="shared" si="30"/>
        <v>-1042.0325999999986</v>
      </c>
      <c r="U110" s="20">
        <f t="shared" si="31"/>
        <v>-1063.9152845999924</v>
      </c>
      <c r="V110" s="20">
        <f t="shared" si="32"/>
        <v>-1086.2575055765919</v>
      </c>
      <c r="W110" s="28">
        <f t="shared" si="33"/>
        <v>-9.3283582089552244E-2</v>
      </c>
      <c r="X110" s="28">
        <f t="shared" si="34"/>
        <v>0</v>
      </c>
      <c r="Y110" s="28">
        <f t="shared" si="35"/>
        <v>0</v>
      </c>
      <c r="Z110" s="28">
        <f t="shared" si="36"/>
        <v>2.099999999999997E-2</v>
      </c>
      <c r="AA110" s="28">
        <f t="shared" si="37"/>
        <v>2.0999999999999974E-2</v>
      </c>
      <c r="AB110" s="28">
        <f t="shared" si="38"/>
        <v>2.0999999999999852E-2</v>
      </c>
      <c r="AC110" s="28">
        <f t="shared" si="39"/>
        <v>2.0999999999999849E-2</v>
      </c>
    </row>
    <row r="111" spans="1:29" ht="14.4" hidden="1" customHeight="1" outlineLevel="1" collapsed="1" x14ac:dyDescent="0.3">
      <c r="A111" s="6" t="s">
        <v>2</v>
      </c>
      <c r="B111" s="6" t="s">
        <v>2</v>
      </c>
      <c r="C111" s="6" t="s">
        <v>2</v>
      </c>
      <c r="D111" s="22" t="s">
        <v>169</v>
      </c>
      <c r="E111" s="22" t="s">
        <v>170</v>
      </c>
      <c r="F111" s="65">
        <v>-31241.52</v>
      </c>
      <c r="G111" s="65">
        <v>-10000</v>
      </c>
      <c r="H111" s="65">
        <v>-6500</v>
      </c>
      <c r="I111" s="65">
        <v>-6500</v>
      </c>
      <c r="J111" s="65">
        <v>-6500</v>
      </c>
      <c r="K111" s="61">
        <f>J111*Laskentatiedot!M$4</f>
        <v>-6636.4999999999991</v>
      </c>
      <c r="L111" s="61">
        <f>K111*Laskentatiedot!N$4</f>
        <v>-6775.8664999999983</v>
      </c>
      <c r="M111" s="61">
        <f>L111*Laskentatiedot!O$4</f>
        <v>-6918.1596964999972</v>
      </c>
      <c r="N111" s="61">
        <f>M111*Laskentatiedot!P$4</f>
        <v>-7063.4410501264965</v>
      </c>
      <c r="P111" s="20">
        <f t="shared" si="26"/>
        <v>3500</v>
      </c>
      <c r="Q111" s="20">
        <f t="shared" si="27"/>
        <v>0</v>
      </c>
      <c r="R111" s="20">
        <f t="shared" si="28"/>
        <v>0</v>
      </c>
      <c r="S111" s="20">
        <f t="shared" si="29"/>
        <v>-136.49999999999909</v>
      </c>
      <c r="T111" s="20">
        <f t="shared" si="30"/>
        <v>-139.36649999999918</v>
      </c>
      <c r="U111" s="20">
        <f t="shared" si="31"/>
        <v>-142.29319649999888</v>
      </c>
      <c r="V111" s="20">
        <f t="shared" si="32"/>
        <v>-145.28135362649937</v>
      </c>
      <c r="W111" s="28">
        <f t="shared" si="33"/>
        <v>-0.35</v>
      </c>
      <c r="X111" s="28">
        <f t="shared" si="34"/>
        <v>0</v>
      </c>
      <c r="Y111" s="28">
        <f t="shared" si="35"/>
        <v>0</v>
      </c>
      <c r="Z111" s="28">
        <f t="shared" si="36"/>
        <v>2.0999999999999859E-2</v>
      </c>
      <c r="AA111" s="28">
        <f t="shared" si="37"/>
        <v>2.099999999999988E-2</v>
      </c>
      <c r="AB111" s="28">
        <f t="shared" si="38"/>
        <v>2.0999999999999842E-2</v>
      </c>
      <c r="AC111" s="28">
        <f t="shared" si="39"/>
        <v>2.0999999999999918E-2</v>
      </c>
    </row>
    <row r="112" spans="1:29" ht="14.4" hidden="1" customHeight="1" outlineLevel="1" collapsed="1" x14ac:dyDescent="0.3">
      <c r="A112" s="6" t="s">
        <v>2</v>
      </c>
      <c r="B112" s="6" t="s">
        <v>2</v>
      </c>
      <c r="C112" s="6" t="s">
        <v>2</v>
      </c>
      <c r="D112" s="22" t="s">
        <v>171</v>
      </c>
      <c r="E112" s="22" t="s">
        <v>172</v>
      </c>
      <c r="F112" s="65">
        <v>-27710.37</v>
      </c>
      <c r="G112" s="65">
        <v>-59300</v>
      </c>
      <c r="H112" s="65">
        <v>-46200</v>
      </c>
      <c r="I112" s="65">
        <v>-46200</v>
      </c>
      <c r="J112" s="65">
        <v>-46200</v>
      </c>
      <c r="K112" s="61">
        <f>J112*Laskentatiedot!M$4</f>
        <v>-47170.2</v>
      </c>
      <c r="L112" s="61">
        <f>K112*Laskentatiedot!N$4</f>
        <v>-48160.774199999993</v>
      </c>
      <c r="M112" s="61">
        <f>L112*Laskentatiedot!O$4</f>
        <v>-49172.150458199991</v>
      </c>
      <c r="N112" s="61">
        <f>M112*Laskentatiedot!P$4</f>
        <v>-50204.765617822188</v>
      </c>
      <c r="P112" s="20">
        <f t="shared" si="26"/>
        <v>13100</v>
      </c>
      <c r="Q112" s="20">
        <f t="shared" si="27"/>
        <v>0</v>
      </c>
      <c r="R112" s="20">
        <f t="shared" si="28"/>
        <v>0</v>
      </c>
      <c r="S112" s="20">
        <f t="shared" si="29"/>
        <v>-970.19999999999709</v>
      </c>
      <c r="T112" s="20">
        <f t="shared" si="30"/>
        <v>-990.57419999999547</v>
      </c>
      <c r="U112" s="20">
        <f t="shared" si="31"/>
        <v>-1011.3762581999981</v>
      </c>
      <c r="V112" s="20">
        <f t="shared" si="32"/>
        <v>-1032.6151596221971</v>
      </c>
      <c r="W112" s="28">
        <f t="shared" si="33"/>
        <v>-0.22091062394603711</v>
      </c>
      <c r="X112" s="28">
        <f t="shared" si="34"/>
        <v>0</v>
      </c>
      <c r="Y112" s="28">
        <f t="shared" si="35"/>
        <v>0</v>
      </c>
      <c r="Z112" s="28">
        <f t="shared" si="36"/>
        <v>2.0999999999999935E-2</v>
      </c>
      <c r="AA112" s="28">
        <f t="shared" si="37"/>
        <v>2.0999999999999904E-2</v>
      </c>
      <c r="AB112" s="28">
        <f t="shared" si="38"/>
        <v>2.0999999999999963E-2</v>
      </c>
      <c r="AC112" s="28">
        <f t="shared" si="39"/>
        <v>2.0999999999999946E-2</v>
      </c>
    </row>
    <row r="113" spans="1:29" ht="14.4" hidden="1" customHeight="1" outlineLevel="1" collapsed="1" x14ac:dyDescent="0.3">
      <c r="A113" s="6" t="s">
        <v>2</v>
      </c>
      <c r="B113" s="6" t="s">
        <v>2</v>
      </c>
      <c r="C113" s="6" t="s">
        <v>2</v>
      </c>
      <c r="D113" s="22" t="s">
        <v>173</v>
      </c>
      <c r="E113" s="22" t="s">
        <v>174</v>
      </c>
      <c r="F113" s="65">
        <v>-3975.14</v>
      </c>
      <c r="G113" s="65">
        <v>-3900</v>
      </c>
      <c r="H113" s="65">
        <v>-2600</v>
      </c>
      <c r="I113" s="65">
        <v>-2600</v>
      </c>
      <c r="J113" s="65">
        <v>-2600</v>
      </c>
      <c r="K113" s="61">
        <f>J113*Laskentatiedot!M$4</f>
        <v>-2654.6</v>
      </c>
      <c r="L113" s="61">
        <f>K113*Laskentatiedot!N$4</f>
        <v>-2710.3465999999999</v>
      </c>
      <c r="M113" s="61">
        <f>L113*Laskentatiedot!O$4</f>
        <v>-2767.2638785999998</v>
      </c>
      <c r="N113" s="61">
        <f>M113*Laskentatiedot!P$4</f>
        <v>-2825.3764200505993</v>
      </c>
      <c r="P113" s="20">
        <f t="shared" si="26"/>
        <v>1300</v>
      </c>
      <c r="Q113" s="20">
        <f t="shared" si="27"/>
        <v>0</v>
      </c>
      <c r="R113" s="20">
        <f t="shared" si="28"/>
        <v>0</v>
      </c>
      <c r="S113" s="20">
        <f t="shared" si="29"/>
        <v>-54.599999999999909</v>
      </c>
      <c r="T113" s="20">
        <f t="shared" si="30"/>
        <v>-55.746599999999944</v>
      </c>
      <c r="U113" s="20">
        <f t="shared" si="31"/>
        <v>-56.917278599999918</v>
      </c>
      <c r="V113" s="20">
        <f t="shared" si="32"/>
        <v>-58.112541450599565</v>
      </c>
      <c r="W113" s="28">
        <f t="shared" si="33"/>
        <v>-0.33333333333333331</v>
      </c>
      <c r="X113" s="28">
        <f t="shared" si="34"/>
        <v>0</v>
      </c>
      <c r="Y113" s="28">
        <f t="shared" si="35"/>
        <v>0</v>
      </c>
      <c r="Z113" s="28">
        <f t="shared" si="36"/>
        <v>2.0999999999999967E-2</v>
      </c>
      <c r="AA113" s="28">
        <f t="shared" si="37"/>
        <v>2.099999999999998E-2</v>
      </c>
      <c r="AB113" s="28">
        <f t="shared" si="38"/>
        <v>2.099999999999997E-2</v>
      </c>
      <c r="AC113" s="28">
        <f t="shared" si="39"/>
        <v>2.0999999999999845E-2</v>
      </c>
    </row>
    <row r="114" spans="1:29" ht="14.4" hidden="1" customHeight="1" outlineLevel="1" collapsed="1" x14ac:dyDescent="0.3">
      <c r="A114" s="6" t="s">
        <v>2</v>
      </c>
      <c r="B114" s="6" t="s">
        <v>2</v>
      </c>
      <c r="C114" s="6" t="s">
        <v>2</v>
      </c>
      <c r="D114" s="22" t="s">
        <v>175</v>
      </c>
      <c r="E114" s="22" t="s">
        <v>176</v>
      </c>
      <c r="F114" s="65">
        <v>-50141.760000000002</v>
      </c>
      <c r="G114" s="65">
        <v>-49000</v>
      </c>
      <c r="H114" s="65">
        <v>-49000</v>
      </c>
      <c r="I114" s="65">
        <v>-49000</v>
      </c>
      <c r="J114" s="65">
        <v>-49000</v>
      </c>
      <c r="K114" s="61">
        <f>J114*Laskentatiedot!M$4</f>
        <v>-50028.999999999993</v>
      </c>
      <c r="L114" s="61">
        <f>K114*Laskentatiedot!N$4</f>
        <v>-51079.608999999989</v>
      </c>
      <c r="M114" s="61">
        <f>L114*Laskentatiedot!O$4</f>
        <v>-52152.280788999982</v>
      </c>
      <c r="N114" s="61">
        <f>M114*Laskentatiedot!P$4</f>
        <v>-53247.478685568974</v>
      </c>
      <c r="P114" s="20">
        <f t="shared" si="26"/>
        <v>0</v>
      </c>
      <c r="Q114" s="20">
        <f t="shared" si="27"/>
        <v>0</v>
      </c>
      <c r="R114" s="20">
        <f t="shared" si="28"/>
        <v>0</v>
      </c>
      <c r="S114" s="20">
        <f t="shared" si="29"/>
        <v>-1028.9999999999927</v>
      </c>
      <c r="T114" s="20">
        <f t="shared" si="30"/>
        <v>-1050.6089999999967</v>
      </c>
      <c r="U114" s="20">
        <f t="shared" si="31"/>
        <v>-1072.6717889999927</v>
      </c>
      <c r="V114" s="20">
        <f t="shared" si="32"/>
        <v>-1095.1978965689923</v>
      </c>
      <c r="W114" s="28">
        <f t="shared" si="33"/>
        <v>0</v>
      </c>
      <c r="X114" s="28">
        <f t="shared" si="34"/>
        <v>0</v>
      </c>
      <c r="Y114" s="28">
        <f t="shared" si="35"/>
        <v>0</v>
      </c>
      <c r="Z114" s="28">
        <f t="shared" si="36"/>
        <v>2.0999999999999852E-2</v>
      </c>
      <c r="AA114" s="28">
        <f t="shared" si="37"/>
        <v>2.0999999999999939E-2</v>
      </c>
      <c r="AB114" s="28">
        <f t="shared" si="38"/>
        <v>2.0999999999999863E-2</v>
      </c>
      <c r="AC114" s="28">
        <f t="shared" si="39"/>
        <v>2.0999999999999859E-2</v>
      </c>
    </row>
    <row r="115" spans="1:29" ht="14.4" hidden="1" customHeight="1" outlineLevel="1" collapsed="1" x14ac:dyDescent="0.3">
      <c r="A115" s="6" t="s">
        <v>2</v>
      </c>
      <c r="B115" s="6" t="s">
        <v>2</v>
      </c>
      <c r="C115" s="6" t="s">
        <v>2</v>
      </c>
      <c r="D115" s="22" t="s">
        <v>177</v>
      </c>
      <c r="E115" s="22" t="s">
        <v>178</v>
      </c>
      <c r="F115" s="65">
        <v>-532432.80000000005</v>
      </c>
      <c r="G115" s="65">
        <v>-534500</v>
      </c>
      <c r="H115" s="65">
        <v>-420970</v>
      </c>
      <c r="I115" s="65">
        <v>-420970</v>
      </c>
      <c r="J115" s="65">
        <v>-420970</v>
      </c>
      <c r="K115" s="61">
        <f>J115*Laskentatiedot!M$4</f>
        <v>-429810.36999999994</v>
      </c>
      <c r="L115" s="61">
        <f>K115*Laskentatiedot!N$4</f>
        <v>-438836.38776999991</v>
      </c>
      <c r="M115" s="61">
        <f>L115*Laskentatiedot!O$4</f>
        <v>-448051.95191316988</v>
      </c>
      <c r="N115" s="61">
        <f>M115*Laskentatiedot!P$4</f>
        <v>-457461.04290334642</v>
      </c>
      <c r="P115" s="20">
        <f t="shared" si="26"/>
        <v>113530</v>
      </c>
      <c r="Q115" s="20">
        <f t="shared" si="27"/>
        <v>0</v>
      </c>
      <c r="R115" s="20">
        <f t="shared" si="28"/>
        <v>0</v>
      </c>
      <c r="S115" s="20">
        <f t="shared" si="29"/>
        <v>-8840.3699999999371</v>
      </c>
      <c r="T115" s="20">
        <f t="shared" si="30"/>
        <v>-9026.0177699999767</v>
      </c>
      <c r="U115" s="20">
        <f t="shared" si="31"/>
        <v>-9215.5641431699623</v>
      </c>
      <c r="V115" s="20">
        <f t="shared" si="32"/>
        <v>-9409.0909901765408</v>
      </c>
      <c r="W115" s="28">
        <f t="shared" si="33"/>
        <v>-0.21240411599625819</v>
      </c>
      <c r="X115" s="28">
        <f t="shared" si="34"/>
        <v>0</v>
      </c>
      <c r="Y115" s="28">
        <f t="shared" si="35"/>
        <v>0</v>
      </c>
      <c r="Z115" s="28">
        <f t="shared" si="36"/>
        <v>2.0999999999999852E-2</v>
      </c>
      <c r="AA115" s="28">
        <f t="shared" si="37"/>
        <v>2.0999999999999949E-2</v>
      </c>
      <c r="AB115" s="28">
        <f t="shared" si="38"/>
        <v>2.0999999999999918E-2</v>
      </c>
      <c r="AC115" s="28">
        <f t="shared" si="39"/>
        <v>2.0999999999999942E-2</v>
      </c>
    </row>
    <row r="116" spans="1:29" ht="14.4" hidden="1" customHeight="1" outlineLevel="1" collapsed="1" x14ac:dyDescent="0.3">
      <c r="A116" s="6" t="s">
        <v>2</v>
      </c>
      <c r="B116" s="6" t="s">
        <v>2</v>
      </c>
      <c r="C116" s="6" t="s">
        <v>2</v>
      </c>
      <c r="D116" s="22" t="s">
        <v>179</v>
      </c>
      <c r="E116" s="22" t="s">
        <v>180</v>
      </c>
      <c r="F116" s="65">
        <v>-19170.169999999998</v>
      </c>
      <c r="G116" s="65">
        <v>-89700</v>
      </c>
      <c r="H116" s="65">
        <v>-33300</v>
      </c>
      <c r="I116" s="65">
        <v>-33300</v>
      </c>
      <c r="J116" s="65">
        <v>-33300</v>
      </c>
      <c r="K116" s="61">
        <f>J116*Laskentatiedot!M$4</f>
        <v>-33999.299999999996</v>
      </c>
      <c r="L116" s="61">
        <f>K116*Laskentatiedot!N$4</f>
        <v>-34713.285299999996</v>
      </c>
      <c r="M116" s="61">
        <f>L116*Laskentatiedot!O$4</f>
        <v>-35442.264291299995</v>
      </c>
      <c r="N116" s="61">
        <f>M116*Laskentatiedot!P$4</f>
        <v>-36186.551841417291</v>
      </c>
      <c r="P116" s="20">
        <f t="shared" si="26"/>
        <v>56400</v>
      </c>
      <c r="Q116" s="20">
        <f t="shared" si="27"/>
        <v>0</v>
      </c>
      <c r="R116" s="20">
        <f t="shared" si="28"/>
        <v>0</v>
      </c>
      <c r="S116" s="20">
        <f t="shared" si="29"/>
        <v>-699.29999999999563</v>
      </c>
      <c r="T116" s="20">
        <f t="shared" si="30"/>
        <v>-713.98530000000028</v>
      </c>
      <c r="U116" s="20">
        <f t="shared" si="31"/>
        <v>-728.9789912999986</v>
      </c>
      <c r="V116" s="20">
        <f t="shared" si="32"/>
        <v>-744.28755011729663</v>
      </c>
      <c r="W116" s="28">
        <f t="shared" si="33"/>
        <v>-0.62876254180602009</v>
      </c>
      <c r="X116" s="28">
        <f t="shared" si="34"/>
        <v>0</v>
      </c>
      <c r="Y116" s="28">
        <f t="shared" si="35"/>
        <v>0</v>
      </c>
      <c r="Z116" s="28">
        <f t="shared" si="36"/>
        <v>2.0999999999999869E-2</v>
      </c>
      <c r="AA116" s="28">
        <f t="shared" si="37"/>
        <v>2.1000000000000012E-2</v>
      </c>
      <c r="AB116" s="28">
        <f t="shared" si="38"/>
        <v>2.0999999999999963E-2</v>
      </c>
      <c r="AC116" s="28">
        <f t="shared" si="39"/>
        <v>2.0999999999999908E-2</v>
      </c>
    </row>
    <row r="117" spans="1:29" ht="14.4" hidden="1" customHeight="1" outlineLevel="1" collapsed="1" x14ac:dyDescent="0.3">
      <c r="A117" s="6" t="s">
        <v>2</v>
      </c>
      <c r="B117" s="6" t="s">
        <v>2</v>
      </c>
      <c r="C117" s="6" t="s">
        <v>2</v>
      </c>
      <c r="D117" s="22" t="s">
        <v>181</v>
      </c>
      <c r="E117" s="22" t="s">
        <v>182</v>
      </c>
      <c r="F117" s="65">
        <v>-5955.22</v>
      </c>
      <c r="G117" s="65">
        <v>-7000</v>
      </c>
      <c r="H117" s="65">
        <v>-4500</v>
      </c>
      <c r="I117" s="65">
        <v>-4500</v>
      </c>
      <c r="J117" s="65">
        <v>-4500</v>
      </c>
      <c r="K117" s="61">
        <f>J117*Laskentatiedot!M$4</f>
        <v>-4594.5</v>
      </c>
      <c r="L117" s="61">
        <f>K117*Laskentatiedot!N$4</f>
        <v>-4690.9844999999996</v>
      </c>
      <c r="M117" s="61">
        <f>L117*Laskentatiedot!O$4</f>
        <v>-4789.4951744999989</v>
      </c>
      <c r="N117" s="61">
        <f>M117*Laskentatiedot!P$4</f>
        <v>-4890.0745731644984</v>
      </c>
      <c r="P117" s="20">
        <f t="shared" si="26"/>
        <v>2500</v>
      </c>
      <c r="Q117" s="20">
        <f t="shared" si="27"/>
        <v>0</v>
      </c>
      <c r="R117" s="20">
        <f t="shared" si="28"/>
        <v>0</v>
      </c>
      <c r="S117" s="20">
        <f t="shared" si="29"/>
        <v>-94.5</v>
      </c>
      <c r="T117" s="20">
        <f t="shared" si="30"/>
        <v>-96.484499999999571</v>
      </c>
      <c r="U117" s="20">
        <f t="shared" si="31"/>
        <v>-98.510674499999368</v>
      </c>
      <c r="V117" s="20">
        <f t="shared" si="32"/>
        <v>-100.57939866449942</v>
      </c>
      <c r="W117" s="28">
        <f t="shared" si="33"/>
        <v>-0.35714285714285715</v>
      </c>
      <c r="X117" s="28">
        <f t="shared" si="34"/>
        <v>0</v>
      </c>
      <c r="Y117" s="28">
        <f t="shared" si="35"/>
        <v>0</v>
      </c>
      <c r="Z117" s="28">
        <f t="shared" si="36"/>
        <v>2.1000000000000001E-2</v>
      </c>
      <c r="AA117" s="28">
        <f t="shared" si="37"/>
        <v>2.0999999999999908E-2</v>
      </c>
      <c r="AB117" s="28">
        <f t="shared" si="38"/>
        <v>2.0999999999999866E-2</v>
      </c>
      <c r="AC117" s="28">
        <f t="shared" si="39"/>
        <v>2.0999999999999883E-2</v>
      </c>
    </row>
    <row r="118" spans="1:29" ht="14.4" hidden="1" customHeight="1" outlineLevel="1" collapsed="1" x14ac:dyDescent="0.3">
      <c r="A118" s="6" t="s">
        <v>2</v>
      </c>
      <c r="B118" s="6" t="s">
        <v>2</v>
      </c>
      <c r="C118" s="6" t="s">
        <v>2</v>
      </c>
      <c r="D118" s="6" t="s">
        <v>2</v>
      </c>
      <c r="E118" s="6" t="s">
        <v>2</v>
      </c>
      <c r="F118" s="59" t="s">
        <v>2</v>
      </c>
      <c r="G118" s="59" t="s">
        <v>2</v>
      </c>
      <c r="H118" s="59" t="s">
        <v>2</v>
      </c>
      <c r="I118" s="59" t="s">
        <v>2</v>
      </c>
      <c r="J118" s="59" t="s">
        <v>2</v>
      </c>
      <c r="K118" s="61"/>
      <c r="L118" s="61"/>
      <c r="M118" s="61"/>
      <c r="N118" s="61"/>
      <c r="P118" s="20" t="e">
        <f t="shared" si="26"/>
        <v>#VALUE!</v>
      </c>
      <c r="Q118" s="20" t="e">
        <f t="shared" si="27"/>
        <v>#VALUE!</v>
      </c>
      <c r="R118" s="20" t="e">
        <f t="shared" si="28"/>
        <v>#VALUE!</v>
      </c>
      <c r="S118" s="20" t="e">
        <f t="shared" si="29"/>
        <v>#VALUE!</v>
      </c>
      <c r="T118" s="20">
        <f t="shared" si="30"/>
        <v>0</v>
      </c>
      <c r="U118" s="20">
        <f t="shared" si="31"/>
        <v>0</v>
      </c>
      <c r="V118" s="20">
        <f t="shared" si="32"/>
        <v>0</v>
      </c>
      <c r="W118" s="28" t="e">
        <f t="shared" si="33"/>
        <v>#VALUE!</v>
      </c>
      <c r="X118" s="28" t="e">
        <f t="shared" si="34"/>
        <v>#VALUE!</v>
      </c>
      <c r="Y118" s="28" t="e">
        <f t="shared" si="35"/>
        <v>#VALUE!</v>
      </c>
      <c r="Z118" s="28" t="e">
        <f t="shared" si="36"/>
        <v>#VALUE!</v>
      </c>
      <c r="AA118" s="28" t="e">
        <f t="shared" si="37"/>
        <v>#DIV/0!</v>
      </c>
      <c r="AB118" s="28" t="e">
        <f t="shared" si="38"/>
        <v>#DIV/0!</v>
      </c>
      <c r="AC118" s="28" t="e">
        <f t="shared" si="39"/>
        <v>#DIV/0!</v>
      </c>
    </row>
    <row r="119" spans="1:29" collapsed="1" x14ac:dyDescent="0.3">
      <c r="A119" s="22" t="s">
        <v>2</v>
      </c>
      <c r="B119" s="170" t="s">
        <v>183</v>
      </c>
      <c r="C119" s="171"/>
      <c r="D119" s="171"/>
      <c r="E119" s="171"/>
      <c r="F119" s="65">
        <v>-935057.03</v>
      </c>
      <c r="G119" s="65">
        <v>-962204</v>
      </c>
      <c r="H119" s="65">
        <v>-917072</v>
      </c>
      <c r="I119" s="65">
        <v>-917072</v>
      </c>
      <c r="J119" s="65">
        <v>-917072</v>
      </c>
      <c r="K119" s="61">
        <f>SUM(K120:K137)</f>
        <v>-936330.51199999999</v>
      </c>
      <c r="L119" s="61">
        <f t="shared" ref="L119:M119" si="43">SUM(L120:L137)</f>
        <v>-955993.45275199972</v>
      </c>
      <c r="M119" s="61">
        <f t="shared" si="43"/>
        <v>-976069.31525979179</v>
      </c>
      <c r="N119" s="61">
        <f>SUM(N120:N137)</f>
        <v>-996566.77088024723</v>
      </c>
      <c r="P119" s="20">
        <f t="shared" si="26"/>
        <v>45132</v>
      </c>
      <c r="Q119" s="20">
        <f t="shared" si="27"/>
        <v>0</v>
      </c>
      <c r="R119" s="20">
        <f t="shared" si="28"/>
        <v>0</v>
      </c>
      <c r="S119" s="20">
        <f t="shared" si="29"/>
        <v>-19258.511999999988</v>
      </c>
      <c r="T119" s="20">
        <f t="shared" si="30"/>
        <v>-19662.940751999733</v>
      </c>
      <c r="U119" s="20">
        <f t="shared" si="31"/>
        <v>-20075.862507792073</v>
      </c>
      <c r="V119" s="20">
        <f t="shared" si="32"/>
        <v>-20497.455620455439</v>
      </c>
      <c r="W119" s="28">
        <f t="shared" si="33"/>
        <v>-4.6904814363690026E-2</v>
      </c>
      <c r="X119" s="28">
        <f t="shared" si="34"/>
        <v>0</v>
      </c>
      <c r="Y119" s="28">
        <f t="shared" si="35"/>
        <v>0</v>
      </c>
      <c r="Z119" s="28">
        <f t="shared" si="36"/>
        <v>2.0999999999999987E-2</v>
      </c>
      <c r="AA119" s="28">
        <f t="shared" si="37"/>
        <v>2.0999999999999717E-2</v>
      </c>
      <c r="AB119" s="28">
        <f t="shared" si="38"/>
        <v>2.1000000000000081E-2</v>
      </c>
      <c r="AC119" s="28">
        <f t="shared" si="39"/>
        <v>2.0999999999999807E-2</v>
      </c>
    </row>
    <row r="120" spans="1:29" ht="14.4" hidden="1" customHeight="1" outlineLevel="1" collapsed="1" x14ac:dyDescent="0.3">
      <c r="A120" s="6" t="s">
        <v>2</v>
      </c>
      <c r="B120" s="6" t="s">
        <v>2</v>
      </c>
      <c r="C120" s="6" t="s">
        <v>2</v>
      </c>
      <c r="D120" s="22" t="s">
        <v>184</v>
      </c>
      <c r="E120" s="22" t="s">
        <v>185</v>
      </c>
      <c r="F120" s="65">
        <v>-13894.61</v>
      </c>
      <c r="G120" s="65">
        <v>-16050</v>
      </c>
      <c r="H120" s="65">
        <v>-15300</v>
      </c>
      <c r="I120" s="65">
        <v>-15300</v>
      </c>
      <c r="J120" s="65">
        <v>-15300</v>
      </c>
      <c r="K120" s="61">
        <f>J120*Laskentatiedot!M$4</f>
        <v>-15621.3</v>
      </c>
      <c r="L120" s="61">
        <f>K120*Laskentatiedot!N$4</f>
        <v>-15949.347299999998</v>
      </c>
      <c r="M120" s="61">
        <f>L120*Laskentatiedot!O$4</f>
        <v>-16284.283593299997</v>
      </c>
      <c r="N120" s="61">
        <f>M120*Laskentatiedot!P$4</f>
        <v>-16626.253548759294</v>
      </c>
      <c r="P120" s="20">
        <f t="shared" si="26"/>
        <v>750</v>
      </c>
      <c r="Q120" s="20">
        <f t="shared" si="27"/>
        <v>0</v>
      </c>
      <c r="R120" s="20">
        <f t="shared" si="28"/>
        <v>0</v>
      </c>
      <c r="S120" s="20">
        <f t="shared" si="29"/>
        <v>-321.29999999999927</v>
      </c>
      <c r="T120" s="20">
        <f t="shared" si="30"/>
        <v>-328.04729999999836</v>
      </c>
      <c r="U120" s="20">
        <f t="shared" si="31"/>
        <v>-334.93629329999931</v>
      </c>
      <c r="V120" s="20">
        <f t="shared" si="32"/>
        <v>-341.96995545929713</v>
      </c>
      <c r="W120" s="28">
        <f t="shared" si="33"/>
        <v>-4.6728971962616821E-2</v>
      </c>
      <c r="X120" s="28">
        <f t="shared" si="34"/>
        <v>0</v>
      </c>
      <c r="Y120" s="28">
        <f t="shared" si="35"/>
        <v>0</v>
      </c>
      <c r="Z120" s="28">
        <f t="shared" si="36"/>
        <v>2.0999999999999953E-2</v>
      </c>
      <c r="AA120" s="28">
        <f t="shared" si="37"/>
        <v>2.0999999999999897E-2</v>
      </c>
      <c r="AB120" s="28">
        <f t="shared" si="38"/>
        <v>2.099999999999996E-2</v>
      </c>
      <c r="AC120" s="28">
        <f t="shared" si="39"/>
        <v>2.0999999999999828E-2</v>
      </c>
    </row>
    <row r="121" spans="1:29" ht="14.4" hidden="1" customHeight="1" outlineLevel="1" collapsed="1" x14ac:dyDescent="0.3">
      <c r="A121" s="6" t="s">
        <v>2</v>
      </c>
      <c r="B121" s="6" t="s">
        <v>2</v>
      </c>
      <c r="C121" s="6" t="s">
        <v>2</v>
      </c>
      <c r="D121" s="22" t="s">
        <v>186</v>
      </c>
      <c r="E121" s="22" t="s">
        <v>187</v>
      </c>
      <c r="F121" s="65">
        <v>-33125.35</v>
      </c>
      <c r="G121" s="65">
        <v>-33800</v>
      </c>
      <c r="H121" s="65">
        <v>-29950</v>
      </c>
      <c r="I121" s="65">
        <v>-29950</v>
      </c>
      <c r="J121" s="65">
        <v>-29950</v>
      </c>
      <c r="K121" s="61">
        <f>J121*Laskentatiedot!M$4</f>
        <v>-30578.949999999997</v>
      </c>
      <c r="L121" s="61">
        <f>K121*Laskentatiedot!N$4</f>
        <v>-31221.107949999994</v>
      </c>
      <c r="M121" s="61">
        <f>L121*Laskentatiedot!O$4</f>
        <v>-31876.75121694999</v>
      </c>
      <c r="N121" s="61">
        <f>M121*Laskentatiedot!P$4</f>
        <v>-32546.162992505935</v>
      </c>
      <c r="P121" s="20">
        <f t="shared" si="26"/>
        <v>3850</v>
      </c>
      <c r="Q121" s="20">
        <f t="shared" si="27"/>
        <v>0</v>
      </c>
      <c r="R121" s="20">
        <f t="shared" si="28"/>
        <v>0</v>
      </c>
      <c r="S121" s="20">
        <f t="shared" si="29"/>
        <v>-628.94999999999709</v>
      </c>
      <c r="T121" s="20">
        <f t="shared" si="30"/>
        <v>-642.15794999999707</v>
      </c>
      <c r="U121" s="20">
        <f t="shared" si="31"/>
        <v>-655.64326694999545</v>
      </c>
      <c r="V121" s="20">
        <f t="shared" si="32"/>
        <v>-669.4117755559455</v>
      </c>
      <c r="W121" s="28">
        <f t="shared" si="33"/>
        <v>-0.11390532544378698</v>
      </c>
      <c r="X121" s="28">
        <f t="shared" si="34"/>
        <v>0</v>
      </c>
      <c r="Y121" s="28">
        <f t="shared" si="35"/>
        <v>0</v>
      </c>
      <c r="Z121" s="28">
        <f t="shared" si="36"/>
        <v>2.0999999999999904E-2</v>
      </c>
      <c r="AA121" s="28">
        <f t="shared" si="37"/>
        <v>2.0999999999999908E-2</v>
      </c>
      <c r="AB121" s="28">
        <f t="shared" si="38"/>
        <v>2.0999999999999859E-2</v>
      </c>
      <c r="AC121" s="28">
        <f t="shared" si="39"/>
        <v>2.0999999999999866E-2</v>
      </c>
    </row>
    <row r="122" spans="1:29" ht="14.4" hidden="1" customHeight="1" outlineLevel="1" collapsed="1" x14ac:dyDescent="0.3">
      <c r="A122" s="6" t="s">
        <v>2</v>
      </c>
      <c r="B122" s="6" t="s">
        <v>2</v>
      </c>
      <c r="C122" s="6" t="s">
        <v>2</v>
      </c>
      <c r="D122" s="22" t="s">
        <v>188</v>
      </c>
      <c r="E122" s="22" t="s">
        <v>189</v>
      </c>
      <c r="F122" s="65">
        <v>-4650.49</v>
      </c>
      <c r="G122" s="65">
        <v>-4500</v>
      </c>
      <c r="H122" s="65">
        <v>-4250</v>
      </c>
      <c r="I122" s="65">
        <v>-4250</v>
      </c>
      <c r="J122" s="65">
        <v>-4250</v>
      </c>
      <c r="K122" s="61">
        <f>J122*Laskentatiedot!M$4</f>
        <v>-4339.25</v>
      </c>
      <c r="L122" s="61">
        <f>K122*Laskentatiedot!N$4</f>
        <v>-4430.3742499999998</v>
      </c>
      <c r="M122" s="61">
        <f>L122*Laskentatiedot!O$4</f>
        <v>-4523.412109249999</v>
      </c>
      <c r="N122" s="61">
        <f>M122*Laskentatiedot!P$4</f>
        <v>-4618.4037635442482</v>
      </c>
      <c r="P122" s="20">
        <f t="shared" si="26"/>
        <v>250</v>
      </c>
      <c r="Q122" s="20">
        <f t="shared" si="27"/>
        <v>0</v>
      </c>
      <c r="R122" s="20">
        <f t="shared" si="28"/>
        <v>0</v>
      </c>
      <c r="S122" s="20">
        <f t="shared" si="29"/>
        <v>-89.25</v>
      </c>
      <c r="T122" s="20">
        <f t="shared" si="30"/>
        <v>-91.124249999999847</v>
      </c>
      <c r="U122" s="20">
        <f t="shared" si="31"/>
        <v>-93.037859249999201</v>
      </c>
      <c r="V122" s="20">
        <f t="shared" si="32"/>
        <v>-94.991654294249201</v>
      </c>
      <c r="W122" s="28">
        <f t="shared" si="33"/>
        <v>-5.5555555555555552E-2</v>
      </c>
      <c r="X122" s="28">
        <f t="shared" si="34"/>
        <v>0</v>
      </c>
      <c r="Y122" s="28">
        <f t="shared" si="35"/>
        <v>0</v>
      </c>
      <c r="Z122" s="28">
        <f t="shared" si="36"/>
        <v>2.1000000000000001E-2</v>
      </c>
      <c r="AA122" s="28">
        <f t="shared" si="37"/>
        <v>2.0999999999999963E-2</v>
      </c>
      <c r="AB122" s="28">
        <f t="shared" si="38"/>
        <v>2.0999999999999821E-2</v>
      </c>
      <c r="AC122" s="28">
        <f t="shared" si="39"/>
        <v>2.0999999999999828E-2</v>
      </c>
    </row>
    <row r="123" spans="1:29" ht="14.4" hidden="1" customHeight="1" outlineLevel="1" collapsed="1" x14ac:dyDescent="0.3">
      <c r="A123" s="6" t="s">
        <v>2</v>
      </c>
      <c r="B123" s="6" t="s">
        <v>2</v>
      </c>
      <c r="C123" s="6" t="s">
        <v>2</v>
      </c>
      <c r="D123" s="22" t="s">
        <v>190</v>
      </c>
      <c r="E123" s="22" t="s">
        <v>191</v>
      </c>
      <c r="F123" s="65">
        <v>-174070.6</v>
      </c>
      <c r="G123" s="65">
        <v>-206850</v>
      </c>
      <c r="H123" s="65">
        <v>-196350</v>
      </c>
      <c r="I123" s="65">
        <v>-196350</v>
      </c>
      <c r="J123" s="65">
        <v>-196350</v>
      </c>
      <c r="K123" s="61">
        <f>J123*Laskentatiedot!M$4</f>
        <v>-200473.34999999998</v>
      </c>
      <c r="L123" s="61">
        <f>K123*Laskentatiedot!N$4</f>
        <v>-204683.29034999997</v>
      </c>
      <c r="M123" s="61">
        <f>L123*Laskentatiedot!O$4</f>
        <v>-208981.63944734994</v>
      </c>
      <c r="N123" s="61">
        <f>M123*Laskentatiedot!P$4</f>
        <v>-213370.25387574427</v>
      </c>
      <c r="P123" s="20">
        <f t="shared" si="26"/>
        <v>10500</v>
      </c>
      <c r="Q123" s="20">
        <f t="shared" si="27"/>
        <v>0</v>
      </c>
      <c r="R123" s="20">
        <f t="shared" si="28"/>
        <v>0</v>
      </c>
      <c r="S123" s="20">
        <f t="shared" si="29"/>
        <v>-4123.3499999999767</v>
      </c>
      <c r="T123" s="20">
        <f t="shared" si="30"/>
        <v>-4209.9403499999898</v>
      </c>
      <c r="U123" s="20">
        <f t="shared" si="31"/>
        <v>-4298.349097349972</v>
      </c>
      <c r="V123" s="20">
        <f t="shared" si="32"/>
        <v>-4388.6144283943286</v>
      </c>
      <c r="W123" s="28">
        <f t="shared" si="33"/>
        <v>-5.0761421319796954E-2</v>
      </c>
      <c r="X123" s="28">
        <f t="shared" si="34"/>
        <v>0</v>
      </c>
      <c r="Y123" s="28">
        <f t="shared" si="35"/>
        <v>0</v>
      </c>
      <c r="Z123" s="28">
        <f t="shared" si="36"/>
        <v>2.099999999999988E-2</v>
      </c>
      <c r="AA123" s="28">
        <f t="shared" si="37"/>
        <v>2.0999999999999953E-2</v>
      </c>
      <c r="AB123" s="28">
        <f t="shared" si="38"/>
        <v>2.0999999999999866E-2</v>
      </c>
      <c r="AC123" s="28">
        <f t="shared" si="39"/>
        <v>2.0999999999999904E-2</v>
      </c>
    </row>
    <row r="124" spans="1:29" ht="14.4" hidden="1" customHeight="1" outlineLevel="1" collapsed="1" x14ac:dyDescent="0.3">
      <c r="A124" s="6" t="s">
        <v>2</v>
      </c>
      <c r="B124" s="6" t="s">
        <v>2</v>
      </c>
      <c r="C124" s="6" t="s">
        <v>2</v>
      </c>
      <c r="D124" s="22" t="s">
        <v>192</v>
      </c>
      <c r="E124" s="22" t="s">
        <v>193</v>
      </c>
      <c r="F124" s="65">
        <v>-18650.59</v>
      </c>
      <c r="G124" s="65">
        <v>-26950</v>
      </c>
      <c r="H124" s="65">
        <v>-18200</v>
      </c>
      <c r="I124" s="65">
        <v>-18200</v>
      </c>
      <c r="J124" s="65">
        <v>-18200</v>
      </c>
      <c r="K124" s="61">
        <f>J124*Laskentatiedot!M$4</f>
        <v>-18582.199999999997</v>
      </c>
      <c r="L124" s="61">
        <f>K124*Laskentatiedot!N$4</f>
        <v>-18972.426199999994</v>
      </c>
      <c r="M124" s="61">
        <f>L124*Laskentatiedot!O$4</f>
        <v>-19370.847150199992</v>
      </c>
      <c r="N124" s="61">
        <f>M124*Laskentatiedot!P$4</f>
        <v>-19777.63494035419</v>
      </c>
      <c r="P124" s="20">
        <f t="shared" si="26"/>
        <v>8750</v>
      </c>
      <c r="Q124" s="20">
        <f t="shared" si="27"/>
        <v>0</v>
      </c>
      <c r="R124" s="20">
        <f t="shared" si="28"/>
        <v>0</v>
      </c>
      <c r="S124" s="20">
        <f t="shared" si="29"/>
        <v>-382.19999999999709</v>
      </c>
      <c r="T124" s="20">
        <f t="shared" si="30"/>
        <v>-390.22619999999733</v>
      </c>
      <c r="U124" s="20">
        <f t="shared" si="31"/>
        <v>-398.42095019999761</v>
      </c>
      <c r="V124" s="20">
        <f t="shared" si="32"/>
        <v>-406.78779015419786</v>
      </c>
      <c r="W124" s="28">
        <f t="shared" si="33"/>
        <v>-0.32467532467532467</v>
      </c>
      <c r="X124" s="28">
        <f t="shared" si="34"/>
        <v>0</v>
      </c>
      <c r="Y124" s="28">
        <f t="shared" si="35"/>
        <v>0</v>
      </c>
      <c r="Z124" s="28">
        <f t="shared" si="36"/>
        <v>2.0999999999999842E-2</v>
      </c>
      <c r="AA124" s="28">
        <f t="shared" si="37"/>
        <v>2.0999999999999859E-2</v>
      </c>
      <c r="AB124" s="28">
        <f t="shared" si="38"/>
        <v>2.099999999999988E-2</v>
      </c>
      <c r="AC124" s="28">
        <f t="shared" si="39"/>
        <v>2.0999999999999897E-2</v>
      </c>
    </row>
    <row r="125" spans="1:29" ht="14.4" hidden="1" customHeight="1" outlineLevel="1" collapsed="1" x14ac:dyDescent="0.3">
      <c r="A125" s="6" t="s">
        <v>2</v>
      </c>
      <c r="B125" s="6" t="s">
        <v>2</v>
      </c>
      <c r="C125" s="6" t="s">
        <v>2</v>
      </c>
      <c r="D125" s="22" t="s">
        <v>194</v>
      </c>
      <c r="E125" s="22" t="s">
        <v>195</v>
      </c>
      <c r="F125" s="65">
        <v>-154.88</v>
      </c>
      <c r="G125" s="65">
        <v>-400</v>
      </c>
      <c r="H125" s="65">
        <v>-300</v>
      </c>
      <c r="I125" s="65">
        <v>-300</v>
      </c>
      <c r="J125" s="65">
        <v>-300</v>
      </c>
      <c r="K125" s="61">
        <f>J125*Laskentatiedot!M$4</f>
        <v>-306.29999999999995</v>
      </c>
      <c r="L125" s="61">
        <f>K125*Laskentatiedot!N$4</f>
        <v>-312.73229999999995</v>
      </c>
      <c r="M125" s="61">
        <f>L125*Laskentatiedot!O$4</f>
        <v>-319.29967829999993</v>
      </c>
      <c r="N125" s="61">
        <f>M125*Laskentatiedot!P$4</f>
        <v>-326.00497154429991</v>
      </c>
      <c r="P125" s="20">
        <f t="shared" si="26"/>
        <v>100</v>
      </c>
      <c r="Q125" s="20">
        <f t="shared" si="27"/>
        <v>0</v>
      </c>
      <c r="R125" s="20">
        <f t="shared" si="28"/>
        <v>0</v>
      </c>
      <c r="S125" s="20">
        <f t="shared" si="29"/>
        <v>-6.2999999999999545</v>
      </c>
      <c r="T125" s="20">
        <f t="shared" si="30"/>
        <v>-6.4322999999999979</v>
      </c>
      <c r="U125" s="20">
        <f t="shared" si="31"/>
        <v>-6.567378299999973</v>
      </c>
      <c r="V125" s="20">
        <f t="shared" si="32"/>
        <v>-6.7052932442999804</v>
      </c>
      <c r="W125" s="28">
        <f t="shared" si="33"/>
        <v>-0.25</v>
      </c>
      <c r="X125" s="28">
        <f t="shared" si="34"/>
        <v>0</v>
      </c>
      <c r="Y125" s="28">
        <f t="shared" si="35"/>
        <v>0</v>
      </c>
      <c r="Z125" s="28">
        <f t="shared" si="36"/>
        <v>2.0999999999999849E-2</v>
      </c>
      <c r="AA125" s="28">
        <f t="shared" si="37"/>
        <v>2.0999999999999998E-2</v>
      </c>
      <c r="AB125" s="28">
        <f t="shared" si="38"/>
        <v>2.0999999999999918E-2</v>
      </c>
      <c r="AC125" s="28">
        <f t="shared" si="39"/>
        <v>2.0999999999999942E-2</v>
      </c>
    </row>
    <row r="126" spans="1:29" ht="14.4" hidden="1" customHeight="1" outlineLevel="1" collapsed="1" x14ac:dyDescent="0.3">
      <c r="A126" s="6" t="s">
        <v>2</v>
      </c>
      <c r="B126" s="6" t="s">
        <v>2</v>
      </c>
      <c r="C126" s="6" t="s">
        <v>2</v>
      </c>
      <c r="D126" s="22" t="s">
        <v>196</v>
      </c>
      <c r="E126" s="22" t="s">
        <v>197</v>
      </c>
      <c r="F126" s="65">
        <v>-334.49</v>
      </c>
      <c r="G126" s="65">
        <v>-640</v>
      </c>
      <c r="H126" s="65">
        <v>-550</v>
      </c>
      <c r="I126" s="65">
        <v>-550</v>
      </c>
      <c r="J126" s="65">
        <v>-550</v>
      </c>
      <c r="K126" s="61">
        <f>J126*Laskentatiedot!M$4</f>
        <v>-561.54999999999995</v>
      </c>
      <c r="L126" s="61">
        <f>K126*Laskentatiedot!N$4</f>
        <v>-573.34254999999985</v>
      </c>
      <c r="M126" s="61">
        <f>L126*Laskentatiedot!O$4</f>
        <v>-585.38274354999976</v>
      </c>
      <c r="N126" s="61">
        <f>M126*Laskentatiedot!P$4</f>
        <v>-597.67578116454968</v>
      </c>
      <c r="P126" s="20">
        <f t="shared" si="26"/>
        <v>90</v>
      </c>
      <c r="Q126" s="20">
        <f t="shared" si="27"/>
        <v>0</v>
      </c>
      <c r="R126" s="20">
        <f t="shared" si="28"/>
        <v>0</v>
      </c>
      <c r="S126" s="20">
        <f t="shared" si="29"/>
        <v>-11.549999999999955</v>
      </c>
      <c r="T126" s="20">
        <f t="shared" si="30"/>
        <v>-11.792549999999892</v>
      </c>
      <c r="U126" s="20">
        <f t="shared" si="31"/>
        <v>-12.040193549999913</v>
      </c>
      <c r="V126" s="20">
        <f t="shared" si="32"/>
        <v>-12.293037614549917</v>
      </c>
      <c r="W126" s="28">
        <f t="shared" si="33"/>
        <v>-0.140625</v>
      </c>
      <c r="X126" s="28">
        <f t="shared" si="34"/>
        <v>0</v>
      </c>
      <c r="Y126" s="28">
        <f t="shared" si="35"/>
        <v>0</v>
      </c>
      <c r="Z126" s="28">
        <f t="shared" si="36"/>
        <v>2.0999999999999918E-2</v>
      </c>
      <c r="AA126" s="28">
        <f t="shared" si="37"/>
        <v>2.099999999999981E-2</v>
      </c>
      <c r="AB126" s="28">
        <f t="shared" si="38"/>
        <v>2.0999999999999852E-2</v>
      </c>
      <c r="AC126" s="28">
        <f t="shared" si="39"/>
        <v>2.0999999999999866E-2</v>
      </c>
    </row>
    <row r="127" spans="1:29" ht="14.4" hidden="1" customHeight="1" outlineLevel="1" collapsed="1" x14ac:dyDescent="0.3">
      <c r="A127" s="6" t="s">
        <v>2</v>
      </c>
      <c r="B127" s="6" t="s">
        <v>2</v>
      </c>
      <c r="C127" s="6" t="s">
        <v>2</v>
      </c>
      <c r="D127" s="22" t="s">
        <v>198</v>
      </c>
      <c r="E127" s="22" t="s">
        <v>199</v>
      </c>
      <c r="F127" s="65">
        <v>-11460.09</v>
      </c>
      <c r="G127" s="65">
        <v>-12574</v>
      </c>
      <c r="H127" s="65">
        <v>-11650</v>
      </c>
      <c r="I127" s="65">
        <v>-11650</v>
      </c>
      <c r="J127" s="65">
        <v>-11650</v>
      </c>
      <c r="K127" s="61">
        <f>J127*Laskentatiedot!M$4</f>
        <v>-11894.65</v>
      </c>
      <c r="L127" s="61">
        <f>K127*Laskentatiedot!N$4</f>
        <v>-12144.437649999998</v>
      </c>
      <c r="M127" s="61">
        <f>L127*Laskentatiedot!O$4</f>
        <v>-12399.470840649998</v>
      </c>
      <c r="N127" s="61">
        <f>M127*Laskentatiedot!P$4</f>
        <v>-12659.859728303647</v>
      </c>
      <c r="P127" s="20">
        <f t="shared" si="26"/>
        <v>924</v>
      </c>
      <c r="Q127" s="20">
        <f t="shared" si="27"/>
        <v>0</v>
      </c>
      <c r="R127" s="20">
        <f t="shared" si="28"/>
        <v>0</v>
      </c>
      <c r="S127" s="20">
        <f t="shared" si="29"/>
        <v>-244.64999999999964</v>
      </c>
      <c r="T127" s="20">
        <f t="shared" si="30"/>
        <v>-249.78764999999839</v>
      </c>
      <c r="U127" s="20">
        <f t="shared" si="31"/>
        <v>-255.0331906499996</v>
      </c>
      <c r="V127" s="20">
        <f t="shared" si="32"/>
        <v>-260.38888765364936</v>
      </c>
      <c r="W127" s="28">
        <f t="shared" si="33"/>
        <v>-7.3484968983616991E-2</v>
      </c>
      <c r="X127" s="28">
        <f t="shared" si="34"/>
        <v>0</v>
      </c>
      <c r="Y127" s="28">
        <f t="shared" si="35"/>
        <v>0</v>
      </c>
      <c r="Z127" s="28">
        <f t="shared" si="36"/>
        <v>2.099999999999997E-2</v>
      </c>
      <c r="AA127" s="28">
        <f t="shared" si="37"/>
        <v>2.0999999999999866E-2</v>
      </c>
      <c r="AB127" s="28">
        <f t="shared" si="38"/>
        <v>2.099999999999997E-2</v>
      </c>
      <c r="AC127" s="28">
        <f t="shared" si="39"/>
        <v>2.0999999999999953E-2</v>
      </c>
    </row>
    <row r="128" spans="1:29" ht="14.4" hidden="1" customHeight="1" outlineLevel="1" collapsed="1" x14ac:dyDescent="0.3">
      <c r="A128" s="6" t="s">
        <v>2</v>
      </c>
      <c r="B128" s="6" t="s">
        <v>2</v>
      </c>
      <c r="C128" s="6" t="s">
        <v>2</v>
      </c>
      <c r="D128" s="22" t="s">
        <v>200</v>
      </c>
      <c r="E128" s="22" t="s">
        <v>201</v>
      </c>
      <c r="F128" s="65">
        <v>-13984.71</v>
      </c>
      <c r="G128" s="65">
        <v>-12300</v>
      </c>
      <c r="H128" s="65">
        <v>-12300</v>
      </c>
      <c r="I128" s="65">
        <v>-12300</v>
      </c>
      <c r="J128" s="65">
        <v>-12300</v>
      </c>
      <c r="K128" s="61">
        <f>J128*Laskentatiedot!M$4</f>
        <v>-12558.3</v>
      </c>
      <c r="L128" s="61">
        <f>K128*Laskentatiedot!N$4</f>
        <v>-12822.024299999997</v>
      </c>
      <c r="M128" s="61">
        <f>L128*Laskentatiedot!O$4</f>
        <v>-13091.286810299996</v>
      </c>
      <c r="N128" s="61">
        <f>M128*Laskentatiedot!P$4</f>
        <v>-13366.203833316295</v>
      </c>
      <c r="P128" s="20">
        <f t="shared" si="26"/>
        <v>0</v>
      </c>
      <c r="Q128" s="20">
        <f t="shared" si="27"/>
        <v>0</v>
      </c>
      <c r="R128" s="20">
        <f t="shared" si="28"/>
        <v>0</v>
      </c>
      <c r="S128" s="20">
        <f t="shared" si="29"/>
        <v>-258.29999999999927</v>
      </c>
      <c r="T128" s="20">
        <f t="shared" si="30"/>
        <v>-263.72429999999804</v>
      </c>
      <c r="U128" s="20">
        <f t="shared" si="31"/>
        <v>-269.26251029999912</v>
      </c>
      <c r="V128" s="20">
        <f t="shared" si="32"/>
        <v>-274.91702301629812</v>
      </c>
      <c r="W128" s="28">
        <f t="shared" si="33"/>
        <v>0</v>
      </c>
      <c r="X128" s="28">
        <f t="shared" si="34"/>
        <v>0</v>
      </c>
      <c r="Y128" s="28">
        <f t="shared" si="35"/>
        <v>0</v>
      </c>
      <c r="Z128" s="28">
        <f t="shared" si="36"/>
        <v>2.0999999999999942E-2</v>
      </c>
      <c r="AA128" s="28">
        <f t="shared" si="37"/>
        <v>2.0999999999999845E-2</v>
      </c>
      <c r="AB128" s="28">
        <f t="shared" si="38"/>
        <v>2.0999999999999935E-2</v>
      </c>
      <c r="AC128" s="28">
        <f t="shared" si="39"/>
        <v>2.0999999999999863E-2</v>
      </c>
    </row>
    <row r="129" spans="1:29" ht="14.4" hidden="1" customHeight="1" outlineLevel="1" collapsed="1" x14ac:dyDescent="0.3">
      <c r="A129" s="6" t="s">
        <v>2</v>
      </c>
      <c r="B129" s="6" t="s">
        <v>2</v>
      </c>
      <c r="C129" s="6" t="s">
        <v>2</v>
      </c>
      <c r="D129" s="22" t="s">
        <v>202</v>
      </c>
      <c r="E129" s="22" t="s">
        <v>203</v>
      </c>
      <c r="F129" s="65">
        <v>-157890.23000000001</v>
      </c>
      <c r="G129" s="65">
        <v>-85000</v>
      </c>
      <c r="H129" s="65">
        <v>-85000</v>
      </c>
      <c r="I129" s="65">
        <v>-85000</v>
      </c>
      <c r="J129" s="65">
        <v>-85000</v>
      </c>
      <c r="K129" s="61">
        <f>J129*Laskentatiedot!M$4</f>
        <v>-86784.999999999985</v>
      </c>
      <c r="L129" s="61">
        <f>K129*Laskentatiedot!N$4</f>
        <v>-88607.484999999971</v>
      </c>
      <c r="M129" s="61">
        <f>L129*Laskentatiedot!O$4</f>
        <v>-90468.242184999966</v>
      </c>
      <c r="N129" s="61">
        <f>M129*Laskentatiedot!P$4</f>
        <v>-92368.075270884961</v>
      </c>
      <c r="P129" s="20">
        <f t="shared" si="26"/>
        <v>0</v>
      </c>
      <c r="Q129" s="20">
        <f t="shared" si="27"/>
        <v>0</v>
      </c>
      <c r="R129" s="20">
        <f t="shared" si="28"/>
        <v>0</v>
      </c>
      <c r="S129" s="20">
        <f t="shared" si="29"/>
        <v>-1784.9999999999854</v>
      </c>
      <c r="T129" s="20">
        <f t="shared" si="30"/>
        <v>-1822.484999999986</v>
      </c>
      <c r="U129" s="20">
        <f t="shared" si="31"/>
        <v>-1860.7571849999949</v>
      </c>
      <c r="V129" s="20">
        <f t="shared" si="32"/>
        <v>-1899.8330858849949</v>
      </c>
      <c r="W129" s="28">
        <f t="shared" si="33"/>
        <v>0</v>
      </c>
      <c r="X129" s="28">
        <f t="shared" si="34"/>
        <v>0</v>
      </c>
      <c r="Y129" s="28">
        <f t="shared" si="35"/>
        <v>0</v>
      </c>
      <c r="Z129" s="28">
        <f t="shared" si="36"/>
        <v>2.0999999999999828E-2</v>
      </c>
      <c r="AA129" s="28">
        <f t="shared" si="37"/>
        <v>2.0999999999999842E-2</v>
      </c>
      <c r="AB129" s="28">
        <f t="shared" si="38"/>
        <v>2.0999999999999949E-2</v>
      </c>
      <c r="AC129" s="28">
        <f t="shared" si="39"/>
        <v>2.0999999999999953E-2</v>
      </c>
    </row>
    <row r="130" spans="1:29" ht="14.4" hidden="1" customHeight="1" outlineLevel="1" collapsed="1" x14ac:dyDescent="0.3">
      <c r="A130" s="6" t="s">
        <v>2</v>
      </c>
      <c r="B130" s="6" t="s">
        <v>2</v>
      </c>
      <c r="C130" s="6" t="s">
        <v>2</v>
      </c>
      <c r="D130" s="22" t="s">
        <v>358</v>
      </c>
      <c r="E130" s="22" t="s">
        <v>357</v>
      </c>
      <c r="F130" s="65">
        <v>-216300.23</v>
      </c>
      <c r="G130" s="65">
        <v>-280000</v>
      </c>
      <c r="H130" s="65">
        <v>-280000</v>
      </c>
      <c r="I130" s="65">
        <v>-280000</v>
      </c>
      <c r="J130" s="65">
        <v>-280000</v>
      </c>
      <c r="K130" s="61">
        <f>J130*Laskentatiedot!M$4</f>
        <v>-285880</v>
      </c>
      <c r="L130" s="61">
        <f>K130*Laskentatiedot!N$4</f>
        <v>-291883.48</v>
      </c>
      <c r="M130" s="61">
        <f>L130*Laskentatiedot!O$4</f>
        <v>-298013.03307999996</v>
      </c>
      <c r="N130" s="61">
        <f>M130*Laskentatiedot!P$4</f>
        <v>-304271.30677467992</v>
      </c>
      <c r="P130" s="20">
        <f t="shared" si="26"/>
        <v>0</v>
      </c>
      <c r="Q130" s="20">
        <f t="shared" si="27"/>
        <v>0</v>
      </c>
      <c r="R130" s="20">
        <f t="shared" si="28"/>
        <v>0</v>
      </c>
      <c r="S130" s="20">
        <f t="shared" si="29"/>
        <v>-5880</v>
      </c>
      <c r="T130" s="20">
        <f t="shared" si="30"/>
        <v>-6003.4799999999814</v>
      </c>
      <c r="U130" s="20">
        <f t="shared" si="31"/>
        <v>-6129.5530799999833</v>
      </c>
      <c r="V130" s="20">
        <f t="shared" si="32"/>
        <v>-6258.273694679956</v>
      </c>
      <c r="W130" s="28">
        <f t="shared" si="33"/>
        <v>0</v>
      </c>
      <c r="X130" s="28">
        <f t="shared" si="34"/>
        <v>0</v>
      </c>
      <c r="Y130" s="28">
        <f t="shared" si="35"/>
        <v>0</v>
      </c>
      <c r="Z130" s="28">
        <f t="shared" si="36"/>
        <v>2.1000000000000001E-2</v>
      </c>
      <c r="AA130" s="28">
        <f t="shared" si="37"/>
        <v>2.0999999999999935E-2</v>
      </c>
      <c r="AB130" s="28">
        <f t="shared" si="38"/>
        <v>2.0999999999999946E-2</v>
      </c>
      <c r="AC130" s="28">
        <f t="shared" si="39"/>
        <v>2.0999999999999856E-2</v>
      </c>
    </row>
    <row r="131" spans="1:29" ht="14.4" hidden="1" customHeight="1" outlineLevel="1" collapsed="1" x14ac:dyDescent="0.3">
      <c r="A131" s="6" t="s">
        <v>2</v>
      </c>
      <c r="B131" s="6" t="s">
        <v>2</v>
      </c>
      <c r="C131" s="6" t="s">
        <v>2</v>
      </c>
      <c r="D131" s="22" t="s">
        <v>206</v>
      </c>
      <c r="E131" s="22" t="s">
        <v>207</v>
      </c>
      <c r="F131" s="65">
        <v>-191209.96</v>
      </c>
      <c r="G131" s="65">
        <v>-178500</v>
      </c>
      <c r="H131" s="65">
        <v>-172500</v>
      </c>
      <c r="I131" s="65">
        <v>-172500</v>
      </c>
      <c r="J131" s="65">
        <v>-172500</v>
      </c>
      <c r="K131" s="61">
        <f>J131*Laskentatiedot!M$4</f>
        <v>-176122.49999999997</v>
      </c>
      <c r="L131" s="61">
        <f>K131*Laskentatiedot!N$4</f>
        <v>-179821.07249999995</v>
      </c>
      <c r="M131" s="61">
        <f>L131*Laskentatiedot!O$4</f>
        <v>-183597.31502249994</v>
      </c>
      <c r="N131" s="61">
        <f>M131*Laskentatiedot!P$4</f>
        <v>-187452.85863797241</v>
      </c>
      <c r="P131" s="20">
        <f t="shared" si="26"/>
        <v>6000</v>
      </c>
      <c r="Q131" s="20">
        <f t="shared" si="27"/>
        <v>0</v>
      </c>
      <c r="R131" s="20">
        <f t="shared" si="28"/>
        <v>0</v>
      </c>
      <c r="S131" s="20">
        <f t="shared" si="29"/>
        <v>-3622.4999999999709</v>
      </c>
      <c r="T131" s="20">
        <f t="shared" si="30"/>
        <v>-3698.5724999999802</v>
      </c>
      <c r="U131" s="20">
        <f t="shared" si="31"/>
        <v>-3776.2425224999897</v>
      </c>
      <c r="V131" s="20">
        <f t="shared" si="32"/>
        <v>-3855.5436154724739</v>
      </c>
      <c r="W131" s="28">
        <f t="shared" si="33"/>
        <v>-3.3613445378151259E-2</v>
      </c>
      <c r="X131" s="28">
        <f t="shared" si="34"/>
        <v>0</v>
      </c>
      <c r="Y131" s="28">
        <f t="shared" si="35"/>
        <v>0</v>
      </c>
      <c r="Z131" s="28">
        <f t="shared" si="36"/>
        <v>2.0999999999999831E-2</v>
      </c>
      <c r="AA131" s="28">
        <f t="shared" si="37"/>
        <v>2.099999999999989E-2</v>
      </c>
      <c r="AB131" s="28">
        <f t="shared" si="38"/>
        <v>2.0999999999999949E-2</v>
      </c>
      <c r="AC131" s="28">
        <f t="shared" si="39"/>
        <v>2.0999999999999866E-2</v>
      </c>
    </row>
    <row r="132" spans="1:29" ht="14.4" hidden="1" customHeight="1" outlineLevel="1" collapsed="1" x14ac:dyDescent="0.3">
      <c r="A132" s="6" t="s">
        <v>2</v>
      </c>
      <c r="B132" s="6" t="s">
        <v>2</v>
      </c>
      <c r="C132" s="6" t="s">
        <v>2</v>
      </c>
      <c r="D132" s="22" t="s">
        <v>208</v>
      </c>
      <c r="E132" s="22" t="s">
        <v>209</v>
      </c>
      <c r="F132" s="65">
        <v>-55.6</v>
      </c>
      <c r="G132" s="65">
        <v>-50</v>
      </c>
      <c r="H132" s="65">
        <v>-50</v>
      </c>
      <c r="I132" s="65">
        <v>-50</v>
      </c>
      <c r="J132" s="65">
        <v>-50</v>
      </c>
      <c r="K132" s="61">
        <f>J132*Laskentatiedot!M$4</f>
        <v>-51.05</v>
      </c>
      <c r="L132" s="61">
        <f>K132*Laskentatiedot!N$4</f>
        <v>-52.122049999999994</v>
      </c>
      <c r="M132" s="61">
        <f>L132*Laskentatiedot!O$4</f>
        <v>-53.216613049999992</v>
      </c>
      <c r="N132" s="61">
        <f>M132*Laskentatiedot!P$4</f>
        <v>-54.334161924049987</v>
      </c>
      <c r="P132" s="20">
        <f t="shared" si="26"/>
        <v>0</v>
      </c>
      <c r="Q132" s="20">
        <f t="shared" si="27"/>
        <v>0</v>
      </c>
      <c r="R132" s="20">
        <f t="shared" si="28"/>
        <v>0</v>
      </c>
      <c r="S132" s="20">
        <f t="shared" si="29"/>
        <v>-1.0499999999999972</v>
      </c>
      <c r="T132" s="20">
        <f t="shared" si="30"/>
        <v>-1.0720499999999973</v>
      </c>
      <c r="U132" s="20">
        <f t="shared" si="31"/>
        <v>-1.0945630499999979</v>
      </c>
      <c r="V132" s="20">
        <f t="shared" si="32"/>
        <v>-1.1175488740499944</v>
      </c>
      <c r="W132" s="28">
        <f t="shared" si="33"/>
        <v>0</v>
      </c>
      <c r="X132" s="28">
        <f t="shared" si="34"/>
        <v>0</v>
      </c>
      <c r="Y132" s="28">
        <f t="shared" si="35"/>
        <v>0</v>
      </c>
      <c r="Z132" s="28">
        <f t="shared" si="36"/>
        <v>2.0999999999999942E-2</v>
      </c>
      <c r="AA132" s="28">
        <f t="shared" si="37"/>
        <v>2.0999999999999949E-2</v>
      </c>
      <c r="AB132" s="28">
        <f t="shared" si="38"/>
        <v>2.0999999999999963E-2</v>
      </c>
      <c r="AC132" s="28">
        <f t="shared" si="39"/>
        <v>2.0999999999999897E-2</v>
      </c>
    </row>
    <row r="133" spans="1:29" ht="14.4" hidden="1" customHeight="1" outlineLevel="1" collapsed="1" x14ac:dyDescent="0.3">
      <c r="A133" s="6" t="s">
        <v>2</v>
      </c>
      <c r="B133" s="6" t="s">
        <v>2</v>
      </c>
      <c r="C133" s="6" t="s">
        <v>2</v>
      </c>
      <c r="D133" s="22" t="s">
        <v>210</v>
      </c>
      <c r="E133" s="22" t="s">
        <v>211</v>
      </c>
      <c r="F133" s="65">
        <v>-18813.830000000002</v>
      </c>
      <c r="G133" s="65">
        <v>-27100</v>
      </c>
      <c r="H133" s="65">
        <v>-15950</v>
      </c>
      <c r="I133" s="65">
        <v>-15950</v>
      </c>
      <c r="J133" s="65">
        <v>-15950</v>
      </c>
      <c r="K133" s="61">
        <f>J133*Laskentatiedot!M$4</f>
        <v>-16284.949999999999</v>
      </c>
      <c r="L133" s="61">
        <f>K133*Laskentatiedot!N$4</f>
        <v>-16626.933949999999</v>
      </c>
      <c r="M133" s="61">
        <f>L133*Laskentatiedot!O$4</f>
        <v>-16976.099562949996</v>
      </c>
      <c r="N133" s="61">
        <f>M133*Laskentatiedot!P$4</f>
        <v>-17332.597653771943</v>
      </c>
      <c r="P133" s="20">
        <f t="shared" si="26"/>
        <v>11150</v>
      </c>
      <c r="Q133" s="20">
        <f t="shared" si="27"/>
        <v>0</v>
      </c>
      <c r="R133" s="20">
        <f t="shared" si="28"/>
        <v>0</v>
      </c>
      <c r="S133" s="20">
        <f t="shared" si="29"/>
        <v>-334.94999999999891</v>
      </c>
      <c r="T133" s="20">
        <f t="shared" si="30"/>
        <v>-341.98394999999982</v>
      </c>
      <c r="U133" s="20">
        <f t="shared" si="31"/>
        <v>-349.16561294999701</v>
      </c>
      <c r="V133" s="20">
        <f t="shared" si="32"/>
        <v>-356.4980908219477</v>
      </c>
      <c r="W133" s="28">
        <f t="shared" si="33"/>
        <v>-0.41143911439114389</v>
      </c>
      <c r="X133" s="28">
        <f t="shared" si="34"/>
        <v>0</v>
      </c>
      <c r="Y133" s="28">
        <f t="shared" si="35"/>
        <v>0</v>
      </c>
      <c r="Z133" s="28">
        <f t="shared" si="36"/>
        <v>2.0999999999999932E-2</v>
      </c>
      <c r="AA133" s="28">
        <f t="shared" si="37"/>
        <v>2.0999999999999991E-2</v>
      </c>
      <c r="AB133" s="28">
        <f t="shared" si="38"/>
        <v>2.0999999999999821E-2</v>
      </c>
      <c r="AC133" s="28">
        <f t="shared" si="39"/>
        <v>2.0999999999999869E-2</v>
      </c>
    </row>
    <row r="134" spans="1:29" ht="14.4" hidden="1" customHeight="1" outlineLevel="1" collapsed="1" x14ac:dyDescent="0.3">
      <c r="A134" s="6" t="s">
        <v>2</v>
      </c>
      <c r="B134" s="6" t="s">
        <v>2</v>
      </c>
      <c r="C134" s="6" t="s">
        <v>2</v>
      </c>
      <c r="D134" s="22" t="s">
        <v>212</v>
      </c>
      <c r="E134" s="22" t="s">
        <v>213</v>
      </c>
      <c r="F134" s="65">
        <v>-9856.51</v>
      </c>
      <c r="G134" s="65">
        <v>-7500</v>
      </c>
      <c r="H134" s="65">
        <v>-7098</v>
      </c>
      <c r="I134" s="65">
        <v>-7098</v>
      </c>
      <c r="J134" s="65">
        <v>-7098</v>
      </c>
      <c r="K134" s="61">
        <f>J134*Laskentatiedot!M$4</f>
        <v>-7247.0579999999991</v>
      </c>
      <c r="L134" s="61">
        <f>K134*Laskentatiedot!N$4</f>
        <v>-7399.2462179999984</v>
      </c>
      <c r="M134" s="61">
        <f>L134*Laskentatiedot!O$4</f>
        <v>-7554.630388577998</v>
      </c>
      <c r="N134" s="61">
        <f>M134*Laskentatiedot!P$4</f>
        <v>-7713.277626738135</v>
      </c>
      <c r="P134" s="20">
        <f t="shared" si="26"/>
        <v>402</v>
      </c>
      <c r="Q134" s="20">
        <f t="shared" si="27"/>
        <v>0</v>
      </c>
      <c r="R134" s="20">
        <f t="shared" si="28"/>
        <v>0</v>
      </c>
      <c r="S134" s="20">
        <f t="shared" si="29"/>
        <v>-149.05799999999908</v>
      </c>
      <c r="T134" s="20">
        <f t="shared" si="30"/>
        <v>-152.18821799999932</v>
      </c>
      <c r="U134" s="20">
        <f t="shared" si="31"/>
        <v>-155.38417057799961</v>
      </c>
      <c r="V134" s="20">
        <f t="shared" si="32"/>
        <v>-158.64723816013702</v>
      </c>
      <c r="W134" s="28">
        <f t="shared" si="33"/>
        <v>-5.3600000000000002E-2</v>
      </c>
      <c r="X134" s="28">
        <f t="shared" si="34"/>
        <v>0</v>
      </c>
      <c r="Y134" s="28">
        <f t="shared" si="35"/>
        <v>0</v>
      </c>
      <c r="Z134" s="28">
        <f t="shared" si="36"/>
        <v>2.0999999999999869E-2</v>
      </c>
      <c r="AA134" s="28">
        <f t="shared" si="37"/>
        <v>2.0999999999999911E-2</v>
      </c>
      <c r="AB134" s="28">
        <f t="shared" si="38"/>
        <v>2.0999999999999953E-2</v>
      </c>
      <c r="AC134" s="28">
        <f t="shared" si="39"/>
        <v>2.0999999999999876E-2</v>
      </c>
    </row>
    <row r="135" spans="1:29" ht="14.4" hidden="1" customHeight="1" outlineLevel="1" collapsed="1" x14ac:dyDescent="0.3">
      <c r="A135" s="6" t="s">
        <v>2</v>
      </c>
      <c r="B135" s="6" t="s">
        <v>2</v>
      </c>
      <c r="C135" s="6" t="s">
        <v>2</v>
      </c>
      <c r="D135" s="22" t="s">
        <v>214</v>
      </c>
      <c r="E135" s="22" t="s">
        <v>215</v>
      </c>
      <c r="F135" s="65">
        <v>-27836.43</v>
      </c>
      <c r="G135" s="65">
        <v>-27000</v>
      </c>
      <c r="H135" s="65">
        <v>-27000</v>
      </c>
      <c r="I135" s="65">
        <v>-27000</v>
      </c>
      <c r="J135" s="65">
        <v>-27000</v>
      </c>
      <c r="K135" s="61">
        <f>J135*Laskentatiedot!M$4</f>
        <v>-27566.999999999996</v>
      </c>
      <c r="L135" s="61">
        <f>K135*Laskentatiedot!N$4</f>
        <v>-28145.906999999992</v>
      </c>
      <c r="M135" s="61">
        <f>L135*Laskentatiedot!O$4</f>
        <v>-28736.971046999988</v>
      </c>
      <c r="N135" s="61">
        <f>M135*Laskentatiedot!P$4</f>
        <v>-29340.447438986987</v>
      </c>
      <c r="P135" s="20">
        <f t="shared" si="26"/>
        <v>0</v>
      </c>
      <c r="Q135" s="20">
        <f t="shared" si="27"/>
        <v>0</v>
      </c>
      <c r="R135" s="20">
        <f t="shared" si="28"/>
        <v>0</v>
      </c>
      <c r="S135" s="20">
        <f t="shared" si="29"/>
        <v>-566.99999999999636</v>
      </c>
      <c r="T135" s="20">
        <f t="shared" si="30"/>
        <v>-578.90699999999561</v>
      </c>
      <c r="U135" s="20">
        <f t="shared" si="31"/>
        <v>-591.06404699999621</v>
      </c>
      <c r="V135" s="20">
        <f t="shared" si="32"/>
        <v>-603.47639198699835</v>
      </c>
      <c r="W135" s="28">
        <f t="shared" si="33"/>
        <v>0</v>
      </c>
      <c r="X135" s="28">
        <f t="shared" si="34"/>
        <v>0</v>
      </c>
      <c r="Y135" s="28">
        <f t="shared" si="35"/>
        <v>0</v>
      </c>
      <c r="Z135" s="28">
        <f t="shared" si="36"/>
        <v>2.0999999999999866E-2</v>
      </c>
      <c r="AA135" s="28">
        <f t="shared" si="37"/>
        <v>2.0999999999999842E-2</v>
      </c>
      <c r="AB135" s="28">
        <f t="shared" si="38"/>
        <v>2.0999999999999873E-2</v>
      </c>
      <c r="AC135" s="28">
        <f t="shared" si="39"/>
        <v>2.0999999999999953E-2</v>
      </c>
    </row>
    <row r="136" spans="1:29" ht="14.4" hidden="1" customHeight="1" outlineLevel="1" collapsed="1" x14ac:dyDescent="0.3">
      <c r="A136" s="6" t="s">
        <v>2</v>
      </c>
      <c r="B136" s="6" t="s">
        <v>2</v>
      </c>
      <c r="C136" s="6" t="s">
        <v>2</v>
      </c>
      <c r="D136" s="22" t="s">
        <v>216</v>
      </c>
      <c r="E136" s="22" t="s">
        <v>217</v>
      </c>
      <c r="F136" s="65">
        <v>-534.38</v>
      </c>
      <c r="G136" s="65">
        <v>-1500</v>
      </c>
      <c r="H136" s="65">
        <v>-1500</v>
      </c>
      <c r="I136" s="65">
        <v>-1500</v>
      </c>
      <c r="J136" s="65">
        <v>-1500</v>
      </c>
      <c r="K136" s="61">
        <f>J136*Laskentatiedot!M$4</f>
        <v>-1531.4999999999998</v>
      </c>
      <c r="L136" s="61">
        <f>K136*Laskentatiedot!N$4</f>
        <v>-1563.6614999999997</v>
      </c>
      <c r="M136" s="61">
        <f>L136*Laskentatiedot!O$4</f>
        <v>-1596.4983914999996</v>
      </c>
      <c r="N136" s="61">
        <f>M136*Laskentatiedot!P$4</f>
        <v>-1630.0248577214993</v>
      </c>
      <c r="P136" s="20">
        <f t="shared" si="26"/>
        <v>0</v>
      </c>
      <c r="Q136" s="20">
        <f t="shared" si="27"/>
        <v>0</v>
      </c>
      <c r="R136" s="20">
        <f t="shared" si="28"/>
        <v>0</v>
      </c>
      <c r="S136" s="20">
        <f t="shared" si="29"/>
        <v>-31.499999999999773</v>
      </c>
      <c r="T136" s="20">
        <f t="shared" si="30"/>
        <v>-32.161499999999933</v>
      </c>
      <c r="U136" s="20">
        <f t="shared" si="31"/>
        <v>-32.836891499999865</v>
      </c>
      <c r="V136" s="20">
        <f t="shared" si="32"/>
        <v>-33.526466221499732</v>
      </c>
      <c r="W136" s="28">
        <f t="shared" si="33"/>
        <v>0</v>
      </c>
      <c r="X136" s="28">
        <f t="shared" si="34"/>
        <v>0</v>
      </c>
      <c r="Y136" s="28">
        <f t="shared" si="35"/>
        <v>0</v>
      </c>
      <c r="Z136" s="28">
        <f t="shared" si="36"/>
        <v>2.0999999999999849E-2</v>
      </c>
      <c r="AA136" s="28">
        <f t="shared" si="37"/>
        <v>2.099999999999996E-2</v>
      </c>
      <c r="AB136" s="28">
        <f t="shared" si="38"/>
        <v>2.0999999999999918E-2</v>
      </c>
      <c r="AC136" s="28">
        <f t="shared" si="39"/>
        <v>2.0999999999999838E-2</v>
      </c>
    </row>
    <row r="137" spans="1:29" ht="14.4" hidden="1" customHeight="1" outlineLevel="1" collapsed="1" x14ac:dyDescent="0.3">
      <c r="A137" s="6" t="s">
        <v>2</v>
      </c>
      <c r="B137" s="6" t="s">
        <v>2</v>
      </c>
      <c r="C137" s="6" t="s">
        <v>2</v>
      </c>
      <c r="D137" s="22" t="s">
        <v>218</v>
      </c>
      <c r="E137" s="22" t="s">
        <v>219</v>
      </c>
      <c r="F137" s="65">
        <v>-42234.05</v>
      </c>
      <c r="G137" s="65">
        <v>-41490</v>
      </c>
      <c r="H137" s="65">
        <v>-39124</v>
      </c>
      <c r="I137" s="65">
        <v>-39124</v>
      </c>
      <c r="J137" s="65">
        <v>-39124</v>
      </c>
      <c r="K137" s="61">
        <f>J137*Laskentatiedot!M$4</f>
        <v>-39945.603999999999</v>
      </c>
      <c r="L137" s="61">
        <f>K137*Laskentatiedot!N$4</f>
        <v>-40784.461683999994</v>
      </c>
      <c r="M137" s="61">
        <f>L137*Laskentatiedot!O$4</f>
        <v>-41640.935379363989</v>
      </c>
      <c r="N137" s="61">
        <f>M137*Laskentatiedot!P$4</f>
        <v>-42515.395022330631</v>
      </c>
      <c r="P137" s="20">
        <f t="shared" si="26"/>
        <v>2366</v>
      </c>
      <c r="Q137" s="20">
        <f t="shared" si="27"/>
        <v>0</v>
      </c>
      <c r="R137" s="20">
        <f t="shared" si="28"/>
        <v>0</v>
      </c>
      <c r="S137" s="20">
        <f t="shared" si="29"/>
        <v>-821.60399999999936</v>
      </c>
      <c r="T137" s="20">
        <f t="shared" si="30"/>
        <v>-838.85768399999506</v>
      </c>
      <c r="U137" s="20">
        <f t="shared" si="31"/>
        <v>-856.47369536399492</v>
      </c>
      <c r="V137" s="20">
        <f t="shared" si="32"/>
        <v>-874.4596429666417</v>
      </c>
      <c r="W137" s="28">
        <f t="shared" si="33"/>
        <v>-5.7025789346830565E-2</v>
      </c>
      <c r="X137" s="28">
        <f t="shared" si="34"/>
        <v>0</v>
      </c>
      <c r="Y137" s="28">
        <f t="shared" si="35"/>
        <v>0</v>
      </c>
      <c r="Z137" s="28">
        <f t="shared" si="36"/>
        <v>2.0999999999999984E-2</v>
      </c>
      <c r="AA137" s="28">
        <f t="shared" si="37"/>
        <v>2.0999999999999876E-2</v>
      </c>
      <c r="AB137" s="28">
        <f t="shared" si="38"/>
        <v>2.099999999999988E-2</v>
      </c>
      <c r="AC137" s="28">
        <f t="shared" si="39"/>
        <v>2.0999999999999949E-2</v>
      </c>
    </row>
    <row r="138" spans="1:29" ht="14.4" hidden="1" customHeight="1" outlineLevel="1" collapsed="1" x14ac:dyDescent="0.3">
      <c r="A138" s="6" t="s">
        <v>2</v>
      </c>
      <c r="B138" s="6" t="s">
        <v>2</v>
      </c>
      <c r="C138" s="6" t="s">
        <v>2</v>
      </c>
      <c r="D138" s="6" t="s">
        <v>2</v>
      </c>
      <c r="E138" s="6" t="s">
        <v>2</v>
      </c>
      <c r="F138" s="59" t="s">
        <v>2</v>
      </c>
      <c r="G138" s="59" t="s">
        <v>2</v>
      </c>
      <c r="H138" s="59" t="s">
        <v>2</v>
      </c>
      <c r="I138" s="59" t="s">
        <v>2</v>
      </c>
      <c r="J138" s="59" t="s">
        <v>2</v>
      </c>
      <c r="K138" s="61"/>
      <c r="L138" s="61"/>
      <c r="M138" s="61"/>
      <c r="N138" s="61"/>
      <c r="P138" s="20" t="e">
        <f t="shared" si="26"/>
        <v>#VALUE!</v>
      </c>
      <c r="Q138" s="20" t="e">
        <f t="shared" si="27"/>
        <v>#VALUE!</v>
      </c>
      <c r="R138" s="20" t="e">
        <f t="shared" si="28"/>
        <v>#VALUE!</v>
      </c>
      <c r="S138" s="20" t="e">
        <f t="shared" si="29"/>
        <v>#VALUE!</v>
      </c>
      <c r="T138" s="20">
        <f t="shared" si="30"/>
        <v>0</v>
      </c>
      <c r="U138" s="20">
        <f t="shared" si="31"/>
        <v>0</v>
      </c>
      <c r="V138" s="20">
        <f t="shared" si="32"/>
        <v>0</v>
      </c>
      <c r="W138" s="28" t="e">
        <f t="shared" si="33"/>
        <v>#VALUE!</v>
      </c>
      <c r="X138" s="28" t="e">
        <f t="shared" si="34"/>
        <v>#VALUE!</v>
      </c>
      <c r="Y138" s="28" t="e">
        <f t="shared" si="35"/>
        <v>#VALUE!</v>
      </c>
      <c r="Z138" s="28" t="e">
        <f t="shared" si="36"/>
        <v>#VALUE!</v>
      </c>
      <c r="AA138" s="28" t="e">
        <f t="shared" si="37"/>
        <v>#DIV/0!</v>
      </c>
      <c r="AB138" s="28" t="e">
        <f t="shared" si="38"/>
        <v>#DIV/0!</v>
      </c>
      <c r="AC138" s="28" t="e">
        <f t="shared" si="39"/>
        <v>#DIV/0!</v>
      </c>
    </row>
    <row r="139" spans="1:29" collapsed="1" x14ac:dyDescent="0.3">
      <c r="A139" s="22" t="s">
        <v>2</v>
      </c>
      <c r="B139" s="170" t="s">
        <v>220</v>
      </c>
      <c r="C139" s="171"/>
      <c r="D139" s="171"/>
      <c r="E139" s="171"/>
      <c r="F139" s="65">
        <v>-326475.21000000002</v>
      </c>
      <c r="G139" s="65">
        <v>-320700</v>
      </c>
      <c r="H139" s="65">
        <v>-330700</v>
      </c>
      <c r="I139" s="65">
        <v>-297700</v>
      </c>
      <c r="J139" s="65">
        <v>-297700</v>
      </c>
      <c r="K139" s="61">
        <f>SUM(K140:K144)</f>
        <v>-297700</v>
      </c>
      <c r="L139" s="61">
        <f t="shared" ref="L139:M139" si="44">SUM(L140:L144)</f>
        <v>-297700</v>
      </c>
      <c r="M139" s="61">
        <f t="shared" si="44"/>
        <v>-297700</v>
      </c>
      <c r="N139" s="61">
        <f>SUM(N140:N144)</f>
        <v>-297700</v>
      </c>
      <c r="P139" s="20">
        <f t="shared" ref="P139:P202" si="45">H139-G139</f>
        <v>-10000</v>
      </c>
      <c r="Q139" s="20">
        <f t="shared" ref="Q139:Q202" si="46">I139-H139</f>
        <v>33000</v>
      </c>
      <c r="R139" s="20">
        <f t="shared" ref="R139:R202" si="47">J139-I139</f>
        <v>0</v>
      </c>
      <c r="S139" s="20">
        <f t="shared" ref="S139:S202" si="48">K139-J139</f>
        <v>0</v>
      </c>
      <c r="T139" s="20">
        <f t="shared" ref="T139:T202" si="49">L139-K139</f>
        <v>0</v>
      </c>
      <c r="U139" s="20">
        <f t="shared" ref="U139:U202" si="50">M139-L139</f>
        <v>0</v>
      </c>
      <c r="V139" s="20">
        <f t="shared" ref="V139:V202" si="51">N139-M139</f>
        <v>0</v>
      </c>
      <c r="W139" s="28">
        <f t="shared" ref="W139:W202" si="52">P139/G139</f>
        <v>3.1181789834736514E-2</v>
      </c>
      <c r="X139" s="28">
        <f t="shared" ref="X139:X202" si="53">Q139/H139</f>
        <v>-9.9788327789537348E-2</v>
      </c>
      <c r="Y139" s="28">
        <f t="shared" ref="Y139:Y202" si="54">R139/I139</f>
        <v>0</v>
      </c>
      <c r="Z139" s="28">
        <f t="shared" ref="Z139:Z202" si="55">S139/J139</f>
        <v>0</v>
      </c>
      <c r="AA139" s="28">
        <f t="shared" ref="AA139:AA202" si="56">T139/K139</f>
        <v>0</v>
      </c>
      <c r="AB139" s="28">
        <f t="shared" ref="AB139:AB202" si="57">U139/L139</f>
        <v>0</v>
      </c>
      <c r="AC139" s="28">
        <f t="shared" ref="AC139:AC202" si="58">V139/M139</f>
        <v>0</v>
      </c>
    </row>
    <row r="140" spans="1:29" ht="14.4" hidden="1" customHeight="1" outlineLevel="1" collapsed="1" x14ac:dyDescent="0.3">
      <c r="A140" s="6" t="s">
        <v>2</v>
      </c>
      <c r="B140" s="6" t="s">
        <v>2</v>
      </c>
      <c r="C140" s="6" t="s">
        <v>2</v>
      </c>
      <c r="D140" s="22" t="s">
        <v>221</v>
      </c>
      <c r="E140" s="22" t="s">
        <v>222</v>
      </c>
      <c r="F140" s="65">
        <v>-70581.399999999994</v>
      </c>
      <c r="G140" s="65">
        <v>-55000</v>
      </c>
      <c r="H140" s="65">
        <v>-50000</v>
      </c>
      <c r="I140" s="65">
        <v>-50000</v>
      </c>
      <c r="J140" s="65">
        <v>-50000</v>
      </c>
      <c r="K140" s="61">
        <f>J140</f>
        <v>-50000</v>
      </c>
      <c r="L140" s="61">
        <f t="shared" ref="L140:N141" si="59">K140</f>
        <v>-50000</v>
      </c>
      <c r="M140" s="61">
        <f t="shared" si="59"/>
        <v>-50000</v>
      </c>
      <c r="N140" s="61">
        <f t="shared" si="59"/>
        <v>-50000</v>
      </c>
      <c r="P140" s="20">
        <f t="shared" si="45"/>
        <v>5000</v>
      </c>
      <c r="Q140" s="20">
        <f t="shared" si="46"/>
        <v>0</v>
      </c>
      <c r="R140" s="20">
        <f t="shared" si="47"/>
        <v>0</v>
      </c>
      <c r="S140" s="20">
        <f t="shared" si="48"/>
        <v>0</v>
      </c>
      <c r="T140" s="20">
        <f t="shared" si="49"/>
        <v>0</v>
      </c>
      <c r="U140" s="20">
        <f t="shared" si="50"/>
        <v>0</v>
      </c>
      <c r="V140" s="20">
        <f t="shared" si="51"/>
        <v>0</v>
      </c>
      <c r="W140" s="28">
        <f t="shared" si="52"/>
        <v>-9.0909090909090912E-2</v>
      </c>
      <c r="X140" s="28">
        <f t="shared" si="53"/>
        <v>0</v>
      </c>
      <c r="Y140" s="28">
        <f t="shared" si="54"/>
        <v>0</v>
      </c>
      <c r="Z140" s="28">
        <f t="shared" si="55"/>
        <v>0</v>
      </c>
      <c r="AA140" s="28">
        <f t="shared" si="56"/>
        <v>0</v>
      </c>
      <c r="AB140" s="28">
        <f t="shared" si="57"/>
        <v>0</v>
      </c>
      <c r="AC140" s="28">
        <f t="shared" si="58"/>
        <v>0</v>
      </c>
    </row>
    <row r="141" spans="1:29" ht="14.4" hidden="1" customHeight="1" outlineLevel="1" collapsed="1" x14ac:dyDescent="0.3">
      <c r="A141" s="6" t="s">
        <v>2</v>
      </c>
      <c r="B141" s="6" t="s">
        <v>2</v>
      </c>
      <c r="C141" s="6" t="s">
        <v>2</v>
      </c>
      <c r="D141" s="22" t="s">
        <v>356</v>
      </c>
      <c r="E141" s="22" t="s">
        <v>355</v>
      </c>
      <c r="F141" s="65">
        <v>-23112</v>
      </c>
      <c r="G141" s="65">
        <v>-20000</v>
      </c>
      <c r="H141" s="65">
        <v>-13000</v>
      </c>
      <c r="I141" s="65">
        <v>0</v>
      </c>
      <c r="J141" s="65">
        <v>0</v>
      </c>
      <c r="K141" s="61">
        <f>J141</f>
        <v>0</v>
      </c>
      <c r="L141" s="61">
        <f t="shared" si="59"/>
        <v>0</v>
      </c>
      <c r="M141" s="61">
        <f t="shared" si="59"/>
        <v>0</v>
      </c>
      <c r="N141" s="61">
        <f t="shared" si="59"/>
        <v>0</v>
      </c>
      <c r="P141" s="20">
        <f t="shared" si="45"/>
        <v>7000</v>
      </c>
      <c r="Q141" s="20">
        <f t="shared" si="46"/>
        <v>13000</v>
      </c>
      <c r="R141" s="20">
        <f t="shared" si="47"/>
        <v>0</v>
      </c>
      <c r="S141" s="20">
        <f t="shared" si="48"/>
        <v>0</v>
      </c>
      <c r="T141" s="20">
        <f t="shared" si="49"/>
        <v>0</v>
      </c>
      <c r="U141" s="20">
        <f t="shared" si="50"/>
        <v>0</v>
      </c>
      <c r="V141" s="20">
        <f t="shared" si="51"/>
        <v>0</v>
      </c>
      <c r="W141" s="28">
        <f t="shared" si="52"/>
        <v>-0.35</v>
      </c>
      <c r="X141" s="28">
        <f t="shared" si="53"/>
        <v>-1</v>
      </c>
      <c r="Y141" s="28" t="e">
        <f t="shared" si="54"/>
        <v>#DIV/0!</v>
      </c>
      <c r="Z141" s="28" t="e">
        <f t="shared" si="55"/>
        <v>#DIV/0!</v>
      </c>
      <c r="AA141" s="28" t="e">
        <f t="shared" si="56"/>
        <v>#DIV/0!</v>
      </c>
      <c r="AB141" s="28" t="e">
        <f t="shared" si="57"/>
        <v>#DIV/0!</v>
      </c>
      <c r="AC141" s="28" t="e">
        <f t="shared" si="58"/>
        <v>#DIV/0!</v>
      </c>
    </row>
    <row r="142" spans="1:29" ht="14.4" hidden="1" customHeight="1" outlineLevel="1" collapsed="1" x14ac:dyDescent="0.3">
      <c r="A142" s="6" t="s">
        <v>2</v>
      </c>
      <c r="B142" s="6" t="s">
        <v>2</v>
      </c>
      <c r="C142" s="6" t="s">
        <v>2</v>
      </c>
      <c r="D142" s="22" t="s">
        <v>225</v>
      </c>
      <c r="E142" s="22" t="s">
        <v>226</v>
      </c>
      <c r="F142" s="65">
        <v>-6100.65</v>
      </c>
      <c r="G142" s="65">
        <v>-4000</v>
      </c>
      <c r="H142" s="65">
        <v>-4000</v>
      </c>
      <c r="I142" s="65">
        <v>-4000</v>
      </c>
      <c r="J142" s="65">
        <v>-4000</v>
      </c>
      <c r="K142" s="61">
        <f t="shared" ref="K142:N142" si="60">J142</f>
        <v>-4000</v>
      </c>
      <c r="L142" s="61">
        <f t="shared" si="60"/>
        <v>-4000</v>
      </c>
      <c r="M142" s="61">
        <f t="shared" si="60"/>
        <v>-4000</v>
      </c>
      <c r="N142" s="61">
        <f t="shared" si="60"/>
        <v>-4000</v>
      </c>
      <c r="P142" s="20">
        <f t="shared" si="45"/>
        <v>0</v>
      </c>
      <c r="Q142" s="20">
        <f t="shared" si="46"/>
        <v>0</v>
      </c>
      <c r="R142" s="20">
        <f t="shared" si="47"/>
        <v>0</v>
      </c>
      <c r="S142" s="20">
        <f t="shared" si="48"/>
        <v>0</v>
      </c>
      <c r="T142" s="20">
        <f t="shared" si="49"/>
        <v>0</v>
      </c>
      <c r="U142" s="20">
        <f t="shared" si="50"/>
        <v>0</v>
      </c>
      <c r="V142" s="20">
        <f t="shared" si="51"/>
        <v>0</v>
      </c>
      <c r="W142" s="28">
        <f t="shared" si="52"/>
        <v>0</v>
      </c>
      <c r="X142" s="28">
        <f t="shared" si="53"/>
        <v>0</v>
      </c>
      <c r="Y142" s="28">
        <f t="shared" si="54"/>
        <v>0</v>
      </c>
      <c r="Z142" s="28">
        <f t="shared" si="55"/>
        <v>0</v>
      </c>
      <c r="AA142" s="28">
        <f t="shared" si="56"/>
        <v>0</v>
      </c>
      <c r="AB142" s="28">
        <f t="shared" si="57"/>
        <v>0</v>
      </c>
      <c r="AC142" s="28">
        <f t="shared" si="58"/>
        <v>0</v>
      </c>
    </row>
    <row r="143" spans="1:29" ht="14.4" hidden="1" customHeight="1" outlineLevel="1" collapsed="1" x14ac:dyDescent="0.3">
      <c r="A143" s="6" t="s">
        <v>2</v>
      </c>
      <c r="B143" s="6" t="s">
        <v>2</v>
      </c>
      <c r="C143" s="6" t="s">
        <v>2</v>
      </c>
      <c r="D143" s="22" t="s">
        <v>227</v>
      </c>
      <c r="E143" s="22" t="s">
        <v>228</v>
      </c>
      <c r="F143" s="65">
        <v>-178085.8</v>
      </c>
      <c r="G143" s="65">
        <v>-206700</v>
      </c>
      <c r="H143" s="65">
        <v>-188700</v>
      </c>
      <c r="I143" s="65">
        <v>-168700</v>
      </c>
      <c r="J143" s="65">
        <v>-168700</v>
      </c>
      <c r="K143" s="61">
        <f t="shared" ref="K143:N143" si="61">J143</f>
        <v>-168700</v>
      </c>
      <c r="L143" s="61">
        <f t="shared" si="61"/>
        <v>-168700</v>
      </c>
      <c r="M143" s="61">
        <f t="shared" si="61"/>
        <v>-168700</v>
      </c>
      <c r="N143" s="61">
        <f t="shared" si="61"/>
        <v>-168700</v>
      </c>
      <c r="P143" s="20">
        <f t="shared" si="45"/>
        <v>18000</v>
      </c>
      <c r="Q143" s="20">
        <f t="shared" si="46"/>
        <v>20000</v>
      </c>
      <c r="R143" s="20">
        <f t="shared" si="47"/>
        <v>0</v>
      </c>
      <c r="S143" s="20">
        <f t="shared" si="48"/>
        <v>0</v>
      </c>
      <c r="T143" s="20">
        <f t="shared" si="49"/>
        <v>0</v>
      </c>
      <c r="U143" s="20">
        <f t="shared" si="50"/>
        <v>0</v>
      </c>
      <c r="V143" s="20">
        <f t="shared" si="51"/>
        <v>0</v>
      </c>
      <c r="W143" s="28">
        <f t="shared" si="52"/>
        <v>-8.7082728592162553E-2</v>
      </c>
      <c r="X143" s="28">
        <f t="shared" si="53"/>
        <v>-0.10598834128245893</v>
      </c>
      <c r="Y143" s="28">
        <f t="shared" si="54"/>
        <v>0</v>
      </c>
      <c r="Z143" s="28">
        <f t="shared" si="55"/>
        <v>0</v>
      </c>
      <c r="AA143" s="28">
        <f t="shared" si="56"/>
        <v>0</v>
      </c>
      <c r="AB143" s="28">
        <f t="shared" si="57"/>
        <v>0</v>
      </c>
      <c r="AC143" s="28">
        <f t="shared" si="58"/>
        <v>0</v>
      </c>
    </row>
    <row r="144" spans="1:29" ht="14.4" hidden="1" customHeight="1" outlineLevel="1" collapsed="1" x14ac:dyDescent="0.3">
      <c r="A144" s="6" t="s">
        <v>2</v>
      </c>
      <c r="B144" s="6" t="s">
        <v>2</v>
      </c>
      <c r="C144" s="6" t="s">
        <v>2</v>
      </c>
      <c r="D144" s="22" t="s">
        <v>229</v>
      </c>
      <c r="E144" s="22" t="s">
        <v>230</v>
      </c>
      <c r="F144" s="65">
        <v>-48595.360000000001</v>
      </c>
      <c r="G144" s="65">
        <v>-35000</v>
      </c>
      <c r="H144" s="65">
        <v>-75000</v>
      </c>
      <c r="I144" s="65">
        <v>-75000</v>
      </c>
      <c r="J144" s="65">
        <v>-75000</v>
      </c>
      <c r="K144" s="61">
        <f t="shared" ref="K144:N144" si="62">J144</f>
        <v>-75000</v>
      </c>
      <c r="L144" s="61">
        <f t="shared" si="62"/>
        <v>-75000</v>
      </c>
      <c r="M144" s="61">
        <f t="shared" si="62"/>
        <v>-75000</v>
      </c>
      <c r="N144" s="61">
        <f t="shared" si="62"/>
        <v>-75000</v>
      </c>
      <c r="P144" s="20">
        <f t="shared" si="45"/>
        <v>-40000</v>
      </c>
      <c r="Q144" s="20">
        <f t="shared" si="46"/>
        <v>0</v>
      </c>
      <c r="R144" s="20">
        <f t="shared" si="47"/>
        <v>0</v>
      </c>
      <c r="S144" s="20">
        <f t="shared" si="48"/>
        <v>0</v>
      </c>
      <c r="T144" s="20">
        <f t="shared" si="49"/>
        <v>0</v>
      </c>
      <c r="U144" s="20">
        <f t="shared" si="50"/>
        <v>0</v>
      </c>
      <c r="V144" s="20">
        <f t="shared" si="51"/>
        <v>0</v>
      </c>
      <c r="W144" s="28">
        <f t="shared" si="52"/>
        <v>1.1428571428571428</v>
      </c>
      <c r="X144" s="28">
        <f t="shared" si="53"/>
        <v>0</v>
      </c>
      <c r="Y144" s="28">
        <f t="shared" si="54"/>
        <v>0</v>
      </c>
      <c r="Z144" s="28">
        <f t="shared" si="55"/>
        <v>0</v>
      </c>
      <c r="AA144" s="28">
        <f t="shared" si="56"/>
        <v>0</v>
      </c>
      <c r="AB144" s="28">
        <f t="shared" si="57"/>
        <v>0</v>
      </c>
      <c r="AC144" s="28">
        <f t="shared" si="58"/>
        <v>0</v>
      </c>
    </row>
    <row r="145" spans="1:29" ht="14.4" hidden="1" customHeight="1" outlineLevel="1" collapsed="1" x14ac:dyDescent="0.3">
      <c r="A145" s="6" t="s">
        <v>2</v>
      </c>
      <c r="B145" s="6" t="s">
        <v>2</v>
      </c>
      <c r="C145" s="6" t="s">
        <v>2</v>
      </c>
      <c r="D145" s="6" t="s">
        <v>2</v>
      </c>
      <c r="E145" s="6" t="s">
        <v>2</v>
      </c>
      <c r="F145" s="59" t="s">
        <v>2</v>
      </c>
      <c r="G145" s="59" t="s">
        <v>2</v>
      </c>
      <c r="H145" s="116"/>
      <c r="I145" s="59" t="s">
        <v>2</v>
      </c>
      <c r="J145" s="59" t="s">
        <v>2</v>
      </c>
      <c r="K145" s="61"/>
      <c r="L145" s="61"/>
      <c r="M145" s="61"/>
      <c r="N145" s="61"/>
      <c r="P145" s="20" t="e">
        <f t="shared" si="45"/>
        <v>#VALUE!</v>
      </c>
      <c r="Q145" s="20" t="e">
        <f t="shared" si="46"/>
        <v>#VALUE!</v>
      </c>
      <c r="R145" s="20" t="e">
        <f t="shared" si="47"/>
        <v>#VALUE!</v>
      </c>
      <c r="S145" s="20" t="e">
        <f t="shared" si="48"/>
        <v>#VALUE!</v>
      </c>
      <c r="T145" s="20">
        <f t="shared" si="49"/>
        <v>0</v>
      </c>
      <c r="U145" s="20">
        <f t="shared" si="50"/>
        <v>0</v>
      </c>
      <c r="V145" s="20">
        <f t="shared" si="51"/>
        <v>0</v>
      </c>
      <c r="W145" s="28" t="e">
        <f t="shared" si="52"/>
        <v>#VALUE!</v>
      </c>
      <c r="X145" s="28" t="e">
        <f t="shared" si="53"/>
        <v>#VALUE!</v>
      </c>
      <c r="Y145" s="28" t="e">
        <f t="shared" si="54"/>
        <v>#VALUE!</v>
      </c>
      <c r="Z145" s="28" t="e">
        <f t="shared" si="55"/>
        <v>#VALUE!</v>
      </c>
      <c r="AA145" s="28" t="e">
        <f t="shared" si="56"/>
        <v>#DIV/0!</v>
      </c>
      <c r="AB145" s="28" t="e">
        <f t="shared" si="57"/>
        <v>#DIV/0!</v>
      </c>
      <c r="AC145" s="28" t="e">
        <f t="shared" si="58"/>
        <v>#DIV/0!</v>
      </c>
    </row>
    <row r="146" spans="1:29" collapsed="1" x14ac:dyDescent="0.3">
      <c r="A146" s="22" t="s">
        <v>2</v>
      </c>
      <c r="B146" s="170" t="s">
        <v>231</v>
      </c>
      <c r="C146" s="171"/>
      <c r="D146" s="171"/>
      <c r="E146" s="171"/>
      <c r="F146" s="65">
        <v>-159236.78</v>
      </c>
      <c r="G146" s="65">
        <v>-195005</v>
      </c>
      <c r="H146" s="65">
        <v>-212512</v>
      </c>
      <c r="I146" s="65">
        <v>-212512</v>
      </c>
      <c r="J146" s="65">
        <v>-212512</v>
      </c>
      <c r="K146" s="61">
        <f>SUM(K147:K155)</f>
        <v>-216974.75199999998</v>
      </c>
      <c r="L146" s="61">
        <f t="shared" ref="L146:M146" si="63">SUM(L147:L155)</f>
        <v>-221531.22179199997</v>
      </c>
      <c r="M146" s="61">
        <f t="shared" si="63"/>
        <v>-226183.37744963195</v>
      </c>
      <c r="N146" s="61">
        <f>SUM(N147:N155)</f>
        <v>-230933.22837607414</v>
      </c>
      <c r="P146" s="20">
        <f t="shared" si="45"/>
        <v>-17507</v>
      </c>
      <c r="Q146" s="20">
        <f t="shared" si="46"/>
        <v>0</v>
      </c>
      <c r="R146" s="20">
        <f t="shared" si="47"/>
        <v>0</v>
      </c>
      <c r="S146" s="20">
        <f t="shared" si="48"/>
        <v>-4462.7519999999786</v>
      </c>
      <c r="T146" s="20">
        <f t="shared" si="49"/>
        <v>-4556.469791999989</v>
      </c>
      <c r="U146" s="20">
        <f t="shared" si="50"/>
        <v>-4652.1556576319854</v>
      </c>
      <c r="V146" s="20">
        <f t="shared" si="51"/>
        <v>-4749.8509264421882</v>
      </c>
      <c r="W146" s="28">
        <f t="shared" si="52"/>
        <v>8.9777185200379472E-2</v>
      </c>
      <c r="X146" s="28">
        <f t="shared" si="53"/>
        <v>0</v>
      </c>
      <c r="Y146" s="28">
        <f t="shared" si="54"/>
        <v>0</v>
      </c>
      <c r="Z146" s="28">
        <f t="shared" si="55"/>
        <v>2.0999999999999901E-2</v>
      </c>
      <c r="AA146" s="28">
        <f t="shared" si="56"/>
        <v>2.0999999999999953E-2</v>
      </c>
      <c r="AB146" s="28">
        <f t="shared" si="57"/>
        <v>2.0999999999999935E-2</v>
      </c>
      <c r="AC146" s="28">
        <f t="shared" si="58"/>
        <v>2.0999999999999634E-2</v>
      </c>
    </row>
    <row r="147" spans="1:29" ht="14.4" hidden="1" customHeight="1" outlineLevel="1" collapsed="1" x14ac:dyDescent="0.3">
      <c r="A147" s="6" t="s">
        <v>2</v>
      </c>
      <c r="B147" s="6" t="s">
        <v>2</v>
      </c>
      <c r="C147" s="6" t="s">
        <v>2</v>
      </c>
      <c r="D147" s="22" t="s">
        <v>233</v>
      </c>
      <c r="E147" s="22" t="s">
        <v>234</v>
      </c>
      <c r="F147" s="65">
        <v>-26305.49</v>
      </c>
      <c r="G147" s="65">
        <v>-21300</v>
      </c>
      <c r="H147" s="65">
        <v>-100747</v>
      </c>
      <c r="I147" s="65">
        <v>-100747</v>
      </c>
      <c r="J147" s="65">
        <v>-100747</v>
      </c>
      <c r="K147" s="61">
        <f>J147*Laskentatiedot!M$4</f>
        <v>-102862.68699999999</v>
      </c>
      <c r="L147" s="61">
        <f>K147*Laskentatiedot!N$4</f>
        <v>-105022.80342699998</v>
      </c>
      <c r="M147" s="61">
        <f>L147*Laskentatiedot!O$4</f>
        <v>-107228.28229896697</v>
      </c>
      <c r="N147" s="61">
        <f>M147*Laskentatiedot!P$4</f>
        <v>-109480.07622724526</v>
      </c>
      <c r="P147" s="20">
        <f t="shared" si="45"/>
        <v>-79447</v>
      </c>
      <c r="Q147" s="20">
        <f t="shared" si="46"/>
        <v>0</v>
      </c>
      <c r="R147" s="20">
        <f t="shared" si="47"/>
        <v>0</v>
      </c>
      <c r="S147" s="20">
        <f t="shared" si="48"/>
        <v>-2115.6869999999908</v>
      </c>
      <c r="T147" s="20">
        <f t="shared" si="49"/>
        <v>-2160.1164269999863</v>
      </c>
      <c r="U147" s="20">
        <f t="shared" si="50"/>
        <v>-2205.4788719669887</v>
      </c>
      <c r="V147" s="20">
        <f t="shared" si="51"/>
        <v>-2251.79392827829</v>
      </c>
      <c r="W147" s="28">
        <f t="shared" si="52"/>
        <v>3.7299061032863849</v>
      </c>
      <c r="X147" s="28">
        <f t="shared" si="53"/>
        <v>0</v>
      </c>
      <c r="Y147" s="28">
        <f t="shared" si="54"/>
        <v>0</v>
      </c>
      <c r="Z147" s="28">
        <f t="shared" si="55"/>
        <v>2.0999999999999908E-2</v>
      </c>
      <c r="AA147" s="28">
        <f t="shared" si="56"/>
        <v>2.0999999999999869E-2</v>
      </c>
      <c r="AB147" s="28">
        <f t="shared" si="57"/>
        <v>2.0999999999999897E-2</v>
      </c>
      <c r="AC147" s="28">
        <f t="shared" si="58"/>
        <v>2.0999999999999849E-2</v>
      </c>
    </row>
    <row r="148" spans="1:29" ht="14.4" hidden="1" customHeight="1" outlineLevel="1" collapsed="1" x14ac:dyDescent="0.3">
      <c r="A148" s="6" t="s">
        <v>2</v>
      </c>
      <c r="B148" s="6" t="s">
        <v>2</v>
      </c>
      <c r="C148" s="6" t="s">
        <v>2</v>
      </c>
      <c r="D148" s="22" t="s">
        <v>235</v>
      </c>
      <c r="E148" s="22" t="s">
        <v>66</v>
      </c>
      <c r="F148" s="65">
        <v>-72673.64</v>
      </c>
      <c r="G148" s="65">
        <v>-78100</v>
      </c>
      <c r="H148" s="65">
        <v>-79050</v>
      </c>
      <c r="I148" s="65">
        <v>-79050</v>
      </c>
      <c r="J148" s="65">
        <v>-79050</v>
      </c>
      <c r="K148" s="61">
        <f>J148*Laskentatiedot!M$4</f>
        <v>-80710.049999999988</v>
      </c>
      <c r="L148" s="61">
        <f>K148*Laskentatiedot!N$4</f>
        <v>-82404.961049999984</v>
      </c>
      <c r="M148" s="61">
        <f>L148*Laskentatiedot!O$4</f>
        <v>-84135.465232049974</v>
      </c>
      <c r="N148" s="61">
        <f>M148*Laskentatiedot!P$4</f>
        <v>-85902.310001923019</v>
      </c>
      <c r="P148" s="20">
        <f t="shared" si="45"/>
        <v>-950</v>
      </c>
      <c r="Q148" s="20">
        <f t="shared" si="46"/>
        <v>0</v>
      </c>
      <c r="R148" s="20">
        <f t="shared" si="47"/>
        <v>0</v>
      </c>
      <c r="S148" s="20">
        <f t="shared" si="48"/>
        <v>-1660.0499999999884</v>
      </c>
      <c r="T148" s="20">
        <f t="shared" si="49"/>
        <v>-1694.9110499999952</v>
      </c>
      <c r="U148" s="20">
        <f t="shared" si="50"/>
        <v>-1730.50418204999</v>
      </c>
      <c r="V148" s="20">
        <f t="shared" si="51"/>
        <v>-1766.8447698730452</v>
      </c>
      <c r="W148" s="28">
        <f t="shared" si="52"/>
        <v>1.2163892445582587E-2</v>
      </c>
      <c r="X148" s="28">
        <f t="shared" si="53"/>
        <v>0</v>
      </c>
      <c r="Y148" s="28">
        <f t="shared" si="54"/>
        <v>0</v>
      </c>
      <c r="Z148" s="28">
        <f t="shared" si="55"/>
        <v>2.0999999999999852E-2</v>
      </c>
      <c r="AA148" s="28">
        <f t="shared" si="56"/>
        <v>2.0999999999999942E-2</v>
      </c>
      <c r="AB148" s="28">
        <f t="shared" si="57"/>
        <v>2.0999999999999883E-2</v>
      </c>
      <c r="AC148" s="28">
        <f t="shared" si="58"/>
        <v>2.0999999999999949E-2</v>
      </c>
    </row>
    <row r="149" spans="1:29" ht="14.4" hidden="1" customHeight="1" outlineLevel="1" collapsed="1" x14ac:dyDescent="0.3">
      <c r="A149" s="6" t="s">
        <v>2</v>
      </c>
      <c r="B149" s="6" t="s">
        <v>2</v>
      </c>
      <c r="C149" s="6" t="s">
        <v>2</v>
      </c>
      <c r="D149" s="22" t="s">
        <v>236</v>
      </c>
      <c r="E149" s="22" t="s">
        <v>237</v>
      </c>
      <c r="F149" s="65">
        <v>-3355.27</v>
      </c>
      <c r="G149" s="65">
        <v>-5112</v>
      </c>
      <c r="H149" s="65">
        <v>-4612</v>
      </c>
      <c r="I149" s="65">
        <v>-4612</v>
      </c>
      <c r="J149" s="65">
        <v>-4612</v>
      </c>
      <c r="K149" s="61">
        <f>J149*Laskentatiedot!M$4</f>
        <v>-4708.8519999999999</v>
      </c>
      <c r="L149" s="61">
        <f>K149*Laskentatiedot!N$4</f>
        <v>-4807.7378919999992</v>
      </c>
      <c r="M149" s="61">
        <f>L149*Laskentatiedot!O$4</f>
        <v>-4908.7003877319985</v>
      </c>
      <c r="N149" s="61">
        <f>M149*Laskentatiedot!P$4</f>
        <v>-5011.7830958743698</v>
      </c>
      <c r="P149" s="20">
        <f t="shared" si="45"/>
        <v>500</v>
      </c>
      <c r="Q149" s="20">
        <f t="shared" si="46"/>
        <v>0</v>
      </c>
      <c r="R149" s="20">
        <f t="shared" si="47"/>
        <v>0</v>
      </c>
      <c r="S149" s="20">
        <f t="shared" si="48"/>
        <v>-96.851999999999862</v>
      </c>
      <c r="T149" s="20">
        <f t="shared" si="49"/>
        <v>-98.88589199999933</v>
      </c>
      <c r="U149" s="20">
        <f t="shared" si="50"/>
        <v>-100.9624957319993</v>
      </c>
      <c r="V149" s="20">
        <f t="shared" si="51"/>
        <v>-103.0827081423713</v>
      </c>
      <c r="W149" s="28">
        <f t="shared" si="52"/>
        <v>-9.7809076682316115E-2</v>
      </c>
      <c r="X149" s="28">
        <f t="shared" si="53"/>
        <v>0</v>
      </c>
      <c r="Y149" s="28">
        <f t="shared" si="54"/>
        <v>0</v>
      </c>
      <c r="Z149" s="28">
        <f t="shared" si="55"/>
        <v>2.099999999999997E-2</v>
      </c>
      <c r="AA149" s="28">
        <f t="shared" si="56"/>
        <v>2.0999999999999859E-2</v>
      </c>
      <c r="AB149" s="28">
        <f t="shared" si="57"/>
        <v>2.0999999999999859E-2</v>
      </c>
      <c r="AC149" s="28">
        <f t="shared" si="58"/>
        <v>2.0999999999999866E-2</v>
      </c>
    </row>
    <row r="150" spans="1:29" ht="14.4" hidden="1" customHeight="1" outlineLevel="1" collapsed="1" x14ac:dyDescent="0.3">
      <c r="A150" s="6" t="s">
        <v>2</v>
      </c>
      <c r="B150" s="6" t="s">
        <v>2</v>
      </c>
      <c r="C150" s="6" t="s">
        <v>2</v>
      </c>
      <c r="D150" s="22" t="s">
        <v>238</v>
      </c>
      <c r="E150" s="22" t="s">
        <v>239</v>
      </c>
      <c r="F150" s="65">
        <v>-2347.4</v>
      </c>
      <c r="G150" s="65">
        <v>-3230</v>
      </c>
      <c r="H150" s="65">
        <v>-3000</v>
      </c>
      <c r="I150" s="65">
        <v>-3000</v>
      </c>
      <c r="J150" s="65">
        <v>-3000</v>
      </c>
      <c r="K150" s="61">
        <f>J150*Laskentatiedot!M$4</f>
        <v>-3062.9999999999995</v>
      </c>
      <c r="L150" s="61">
        <f>K150*Laskentatiedot!N$4</f>
        <v>-3127.3229999999994</v>
      </c>
      <c r="M150" s="61">
        <f>L150*Laskentatiedot!O$4</f>
        <v>-3192.9967829999991</v>
      </c>
      <c r="N150" s="61">
        <f>M150*Laskentatiedot!P$4</f>
        <v>-3260.0497154429986</v>
      </c>
      <c r="P150" s="20">
        <f t="shared" si="45"/>
        <v>230</v>
      </c>
      <c r="Q150" s="20">
        <f t="shared" si="46"/>
        <v>0</v>
      </c>
      <c r="R150" s="20">
        <f t="shared" si="47"/>
        <v>0</v>
      </c>
      <c r="S150" s="20">
        <f t="shared" si="48"/>
        <v>-62.999999999999545</v>
      </c>
      <c r="T150" s="20">
        <f t="shared" si="49"/>
        <v>-64.322999999999865</v>
      </c>
      <c r="U150" s="20">
        <f t="shared" si="50"/>
        <v>-65.67378299999973</v>
      </c>
      <c r="V150" s="20">
        <f t="shared" si="51"/>
        <v>-67.052932442999463</v>
      </c>
      <c r="W150" s="28">
        <f t="shared" si="52"/>
        <v>-7.1207430340557279E-2</v>
      </c>
      <c r="X150" s="28">
        <f t="shared" si="53"/>
        <v>0</v>
      </c>
      <c r="Y150" s="28">
        <f t="shared" si="54"/>
        <v>0</v>
      </c>
      <c r="Z150" s="28">
        <f t="shared" si="55"/>
        <v>2.0999999999999849E-2</v>
      </c>
      <c r="AA150" s="28">
        <f t="shared" si="56"/>
        <v>2.099999999999996E-2</v>
      </c>
      <c r="AB150" s="28">
        <f t="shared" si="57"/>
        <v>2.0999999999999918E-2</v>
      </c>
      <c r="AC150" s="28">
        <f t="shared" si="58"/>
        <v>2.0999999999999838E-2</v>
      </c>
    </row>
    <row r="151" spans="1:29" ht="14.4" hidden="1" customHeight="1" outlineLevel="1" collapsed="1" x14ac:dyDescent="0.3">
      <c r="A151" s="6" t="s">
        <v>2</v>
      </c>
      <c r="B151" s="6" t="s">
        <v>2</v>
      </c>
      <c r="C151" s="6" t="s">
        <v>2</v>
      </c>
      <c r="D151" s="22" t="s">
        <v>354</v>
      </c>
      <c r="E151" s="22" t="s">
        <v>353</v>
      </c>
      <c r="F151" s="65">
        <v>-89.08</v>
      </c>
      <c r="G151" s="65">
        <v>0</v>
      </c>
      <c r="H151" s="65">
        <v>0</v>
      </c>
      <c r="I151" s="65">
        <v>0</v>
      </c>
      <c r="J151" s="65">
        <v>0</v>
      </c>
      <c r="K151" s="61">
        <f>J151*Laskentatiedot!M$4</f>
        <v>0</v>
      </c>
      <c r="L151" s="61">
        <f>K151*Laskentatiedot!N$4</f>
        <v>0</v>
      </c>
      <c r="M151" s="61">
        <f>L151*Laskentatiedot!O$4</f>
        <v>0</v>
      </c>
      <c r="N151" s="61">
        <f>M151*Laskentatiedot!P$4</f>
        <v>0</v>
      </c>
      <c r="P151" s="20">
        <f t="shared" si="45"/>
        <v>0</v>
      </c>
      <c r="Q151" s="20">
        <f t="shared" si="46"/>
        <v>0</v>
      </c>
      <c r="R151" s="20">
        <f t="shared" si="47"/>
        <v>0</v>
      </c>
      <c r="S151" s="20">
        <f t="shared" si="48"/>
        <v>0</v>
      </c>
      <c r="T151" s="20">
        <f t="shared" si="49"/>
        <v>0</v>
      </c>
      <c r="U151" s="20">
        <f t="shared" si="50"/>
        <v>0</v>
      </c>
      <c r="V151" s="20">
        <f t="shared" si="51"/>
        <v>0</v>
      </c>
      <c r="W151" s="28" t="e">
        <f t="shared" si="52"/>
        <v>#DIV/0!</v>
      </c>
      <c r="X151" s="28" t="e">
        <f t="shared" si="53"/>
        <v>#DIV/0!</v>
      </c>
      <c r="Y151" s="28" t="e">
        <f t="shared" si="54"/>
        <v>#DIV/0!</v>
      </c>
      <c r="Z151" s="28" t="e">
        <f t="shared" si="55"/>
        <v>#DIV/0!</v>
      </c>
      <c r="AA151" s="28" t="e">
        <f t="shared" si="56"/>
        <v>#DIV/0!</v>
      </c>
      <c r="AB151" s="28" t="e">
        <f t="shared" si="57"/>
        <v>#DIV/0!</v>
      </c>
      <c r="AC151" s="28" t="e">
        <f t="shared" si="58"/>
        <v>#DIV/0!</v>
      </c>
    </row>
    <row r="152" spans="1:29" ht="14.4" hidden="1" customHeight="1" outlineLevel="1" collapsed="1" x14ac:dyDescent="0.3">
      <c r="A152" s="6" t="s">
        <v>2</v>
      </c>
      <c r="B152" s="6" t="s">
        <v>2</v>
      </c>
      <c r="C152" s="6" t="s">
        <v>2</v>
      </c>
      <c r="D152" s="22" t="s">
        <v>352</v>
      </c>
      <c r="E152" s="22" t="s">
        <v>351</v>
      </c>
      <c r="F152" s="65">
        <v>-19302.150000000001</v>
      </c>
      <c r="G152" s="65">
        <v>0</v>
      </c>
      <c r="H152" s="65">
        <v>0</v>
      </c>
      <c r="I152" s="65">
        <v>0</v>
      </c>
      <c r="J152" s="65">
        <v>0</v>
      </c>
      <c r="K152" s="61">
        <f>J152*Laskentatiedot!M$4</f>
        <v>0</v>
      </c>
      <c r="L152" s="61">
        <f>K152*Laskentatiedot!N$4</f>
        <v>0</v>
      </c>
      <c r="M152" s="61">
        <f>L152*Laskentatiedot!O$4</f>
        <v>0</v>
      </c>
      <c r="N152" s="61">
        <f>M152*Laskentatiedot!P$4</f>
        <v>0</v>
      </c>
      <c r="P152" s="20">
        <f t="shared" si="45"/>
        <v>0</v>
      </c>
      <c r="Q152" s="20">
        <f t="shared" si="46"/>
        <v>0</v>
      </c>
      <c r="R152" s="20">
        <f t="shared" si="47"/>
        <v>0</v>
      </c>
      <c r="S152" s="20">
        <f t="shared" si="48"/>
        <v>0</v>
      </c>
      <c r="T152" s="20">
        <f t="shared" si="49"/>
        <v>0</v>
      </c>
      <c r="U152" s="20">
        <f t="shared" si="50"/>
        <v>0</v>
      </c>
      <c r="V152" s="20">
        <f t="shared" si="51"/>
        <v>0</v>
      </c>
      <c r="W152" s="28" t="e">
        <f t="shared" si="52"/>
        <v>#DIV/0!</v>
      </c>
      <c r="X152" s="28" t="e">
        <f t="shared" si="53"/>
        <v>#DIV/0!</v>
      </c>
      <c r="Y152" s="28" t="e">
        <f t="shared" si="54"/>
        <v>#DIV/0!</v>
      </c>
      <c r="Z152" s="28" t="e">
        <f t="shared" si="55"/>
        <v>#DIV/0!</v>
      </c>
      <c r="AA152" s="28" t="e">
        <f t="shared" si="56"/>
        <v>#DIV/0!</v>
      </c>
      <c r="AB152" s="28" t="e">
        <f t="shared" si="57"/>
        <v>#DIV/0!</v>
      </c>
      <c r="AC152" s="28" t="e">
        <f t="shared" si="58"/>
        <v>#DIV/0!</v>
      </c>
    </row>
    <row r="153" spans="1:29" ht="14.4" hidden="1" customHeight="1" outlineLevel="1" collapsed="1" x14ac:dyDescent="0.3">
      <c r="A153" s="6" t="s">
        <v>2</v>
      </c>
      <c r="B153" s="6" t="s">
        <v>2</v>
      </c>
      <c r="C153" s="6" t="s">
        <v>2</v>
      </c>
      <c r="D153" s="22" t="s">
        <v>350</v>
      </c>
      <c r="E153" s="22" t="s">
        <v>349</v>
      </c>
      <c r="F153" s="65">
        <v>-5554.67</v>
      </c>
      <c r="G153" s="65">
        <v>-15000</v>
      </c>
      <c r="H153" s="65">
        <v>-10000</v>
      </c>
      <c r="I153" s="65">
        <v>-10000</v>
      </c>
      <c r="J153" s="65">
        <v>-10000</v>
      </c>
      <c r="K153" s="61">
        <f>J153*Laskentatiedot!M$4</f>
        <v>-10209.999999999998</v>
      </c>
      <c r="L153" s="61">
        <f>K153*Laskentatiedot!N$4</f>
        <v>-10424.409999999998</v>
      </c>
      <c r="M153" s="61">
        <f>L153*Laskentatiedot!O$4</f>
        <v>-10643.322609999997</v>
      </c>
      <c r="N153" s="61">
        <f>M153*Laskentatiedot!P$4</f>
        <v>-10866.832384809997</v>
      </c>
      <c r="P153" s="20">
        <f t="shared" si="45"/>
        <v>5000</v>
      </c>
      <c r="Q153" s="20">
        <f t="shared" si="46"/>
        <v>0</v>
      </c>
      <c r="R153" s="20">
        <f t="shared" si="47"/>
        <v>0</v>
      </c>
      <c r="S153" s="20">
        <f t="shared" si="48"/>
        <v>-209.99999999999818</v>
      </c>
      <c r="T153" s="20">
        <f t="shared" si="49"/>
        <v>-214.40999999999985</v>
      </c>
      <c r="U153" s="20">
        <f t="shared" si="50"/>
        <v>-218.9126099999994</v>
      </c>
      <c r="V153" s="20">
        <f t="shared" si="51"/>
        <v>-223.50977480999973</v>
      </c>
      <c r="W153" s="28">
        <f t="shared" si="52"/>
        <v>-0.33333333333333331</v>
      </c>
      <c r="X153" s="28">
        <f t="shared" si="53"/>
        <v>0</v>
      </c>
      <c r="Y153" s="28">
        <f t="shared" si="54"/>
        <v>0</v>
      </c>
      <c r="Z153" s="28">
        <f t="shared" si="55"/>
        <v>2.0999999999999817E-2</v>
      </c>
      <c r="AA153" s="28">
        <f t="shared" si="56"/>
        <v>2.0999999999999991E-2</v>
      </c>
      <c r="AB153" s="28">
        <f t="shared" si="57"/>
        <v>2.0999999999999946E-2</v>
      </c>
      <c r="AC153" s="28">
        <f t="shared" si="58"/>
        <v>2.099999999999998E-2</v>
      </c>
    </row>
    <row r="154" spans="1:29" ht="14.4" hidden="1" customHeight="1" outlineLevel="1" collapsed="1" x14ac:dyDescent="0.3">
      <c r="A154" s="6" t="s">
        <v>2</v>
      </c>
      <c r="B154" s="6" t="s">
        <v>2</v>
      </c>
      <c r="C154" s="6" t="s">
        <v>2</v>
      </c>
      <c r="D154" s="22" t="s">
        <v>240</v>
      </c>
      <c r="E154" s="22" t="s">
        <v>348</v>
      </c>
      <c r="F154" s="65">
        <v>-18174.02</v>
      </c>
      <c r="G154" s="65">
        <v>-51000</v>
      </c>
      <c r="H154" s="65">
        <v>-11000</v>
      </c>
      <c r="I154" s="65">
        <v>-11000</v>
      </c>
      <c r="J154" s="65">
        <v>-11000</v>
      </c>
      <c r="K154" s="61">
        <f>J154*Laskentatiedot!M$4</f>
        <v>-11230.999999999998</v>
      </c>
      <c r="L154" s="61">
        <f>K154*Laskentatiedot!N$4</f>
        <v>-11466.850999999997</v>
      </c>
      <c r="M154" s="61">
        <f>L154*Laskentatiedot!O$4</f>
        <v>-11707.654870999995</v>
      </c>
      <c r="N154" s="61">
        <f>M154*Laskentatiedot!P$4</f>
        <v>-11953.515623290994</v>
      </c>
      <c r="P154" s="20">
        <f t="shared" si="45"/>
        <v>40000</v>
      </c>
      <c r="Q154" s="20">
        <f t="shared" si="46"/>
        <v>0</v>
      </c>
      <c r="R154" s="20">
        <f t="shared" si="47"/>
        <v>0</v>
      </c>
      <c r="S154" s="20">
        <f t="shared" si="48"/>
        <v>-230.99999999999818</v>
      </c>
      <c r="T154" s="20">
        <f t="shared" si="49"/>
        <v>-235.85099999999875</v>
      </c>
      <c r="U154" s="20">
        <f t="shared" si="50"/>
        <v>-240.80387099999825</v>
      </c>
      <c r="V154" s="20">
        <f t="shared" si="51"/>
        <v>-245.86075229099879</v>
      </c>
      <c r="W154" s="28">
        <f t="shared" si="52"/>
        <v>-0.78431372549019607</v>
      </c>
      <c r="X154" s="28">
        <f t="shared" si="53"/>
        <v>0</v>
      </c>
      <c r="Y154" s="28">
        <f t="shared" si="54"/>
        <v>0</v>
      </c>
      <c r="Z154" s="28">
        <f t="shared" si="55"/>
        <v>2.0999999999999835E-2</v>
      </c>
      <c r="AA154" s="28">
        <f t="shared" si="56"/>
        <v>2.099999999999989E-2</v>
      </c>
      <c r="AB154" s="28">
        <f t="shared" si="57"/>
        <v>2.0999999999999852E-2</v>
      </c>
      <c r="AC154" s="28">
        <f t="shared" si="58"/>
        <v>2.0999999999999904E-2</v>
      </c>
    </row>
    <row r="155" spans="1:29" ht="14.4" hidden="1" customHeight="1" outlineLevel="1" collapsed="1" x14ac:dyDescent="0.3">
      <c r="A155" s="6" t="s">
        <v>2</v>
      </c>
      <c r="B155" s="6" t="s">
        <v>2</v>
      </c>
      <c r="C155" s="6" t="s">
        <v>2</v>
      </c>
      <c r="D155" s="22" t="s">
        <v>242</v>
      </c>
      <c r="E155" s="22" t="s">
        <v>243</v>
      </c>
      <c r="F155" s="65">
        <v>-11435.06</v>
      </c>
      <c r="G155" s="65">
        <v>-21263</v>
      </c>
      <c r="H155" s="65">
        <v>-4103</v>
      </c>
      <c r="I155" s="65">
        <v>-4103</v>
      </c>
      <c r="J155" s="65">
        <v>-4103</v>
      </c>
      <c r="K155" s="61">
        <f>J155*Laskentatiedot!M$4</f>
        <v>-4189.1629999999996</v>
      </c>
      <c r="L155" s="61">
        <f>K155*Laskentatiedot!N$4</f>
        <v>-4277.1354229999988</v>
      </c>
      <c r="M155" s="61">
        <f>L155*Laskentatiedot!O$4</f>
        <v>-4366.9552668829983</v>
      </c>
      <c r="N155" s="61">
        <f>M155*Laskentatiedot!P$4</f>
        <v>-4458.6613274875408</v>
      </c>
      <c r="P155" s="20">
        <f t="shared" si="45"/>
        <v>17160</v>
      </c>
      <c r="Q155" s="20">
        <f t="shared" si="46"/>
        <v>0</v>
      </c>
      <c r="R155" s="20">
        <f t="shared" si="47"/>
        <v>0</v>
      </c>
      <c r="S155" s="20">
        <f t="shared" si="48"/>
        <v>-86.162999999999556</v>
      </c>
      <c r="T155" s="20">
        <f t="shared" si="49"/>
        <v>-87.972422999999253</v>
      </c>
      <c r="U155" s="20">
        <f t="shared" si="50"/>
        <v>-89.819843882999521</v>
      </c>
      <c r="V155" s="20">
        <f t="shared" si="51"/>
        <v>-91.706060604542472</v>
      </c>
      <c r="W155" s="28">
        <f t="shared" si="52"/>
        <v>-0.80703569580962231</v>
      </c>
      <c r="X155" s="28">
        <f t="shared" si="53"/>
        <v>0</v>
      </c>
      <c r="Y155" s="28">
        <f t="shared" si="54"/>
        <v>0</v>
      </c>
      <c r="Z155" s="28">
        <f t="shared" si="55"/>
        <v>2.099999999999989E-2</v>
      </c>
      <c r="AA155" s="28">
        <f t="shared" si="56"/>
        <v>2.0999999999999824E-2</v>
      </c>
      <c r="AB155" s="28">
        <f t="shared" si="57"/>
        <v>2.0999999999999894E-2</v>
      </c>
      <c r="AC155" s="28">
        <f t="shared" si="58"/>
        <v>2.0999999999999887E-2</v>
      </c>
    </row>
    <row r="156" spans="1:29" ht="14.4" hidden="1" customHeight="1" outlineLevel="1" collapsed="1" x14ac:dyDescent="0.3">
      <c r="A156" s="6" t="s">
        <v>2</v>
      </c>
      <c r="B156" s="6" t="s">
        <v>2</v>
      </c>
      <c r="C156" s="6" t="s">
        <v>2</v>
      </c>
      <c r="D156" s="6" t="s">
        <v>2</v>
      </c>
      <c r="E156" s="6" t="s">
        <v>2</v>
      </c>
      <c r="F156" s="59" t="s">
        <v>2</v>
      </c>
      <c r="G156" s="59" t="s">
        <v>2</v>
      </c>
      <c r="H156" s="59" t="s">
        <v>2</v>
      </c>
      <c r="I156" s="59" t="s">
        <v>2</v>
      </c>
      <c r="J156" s="59" t="s">
        <v>2</v>
      </c>
      <c r="K156" s="61"/>
      <c r="L156" s="61"/>
      <c r="M156" s="61"/>
      <c r="N156" s="61"/>
      <c r="P156" s="20" t="e">
        <f t="shared" si="45"/>
        <v>#VALUE!</v>
      </c>
      <c r="Q156" s="20" t="e">
        <f t="shared" si="46"/>
        <v>#VALUE!</v>
      </c>
      <c r="R156" s="20" t="e">
        <f t="shared" si="47"/>
        <v>#VALUE!</v>
      </c>
      <c r="S156" s="20" t="e">
        <f t="shared" si="48"/>
        <v>#VALUE!</v>
      </c>
      <c r="T156" s="20">
        <f t="shared" si="49"/>
        <v>0</v>
      </c>
      <c r="U156" s="20">
        <f t="shared" si="50"/>
        <v>0</v>
      </c>
      <c r="V156" s="20">
        <f t="shared" si="51"/>
        <v>0</v>
      </c>
      <c r="W156" s="28" t="e">
        <f t="shared" si="52"/>
        <v>#VALUE!</v>
      </c>
      <c r="X156" s="28" t="e">
        <f t="shared" si="53"/>
        <v>#VALUE!</v>
      </c>
      <c r="Y156" s="28" t="e">
        <f t="shared" si="54"/>
        <v>#VALUE!</v>
      </c>
      <c r="Z156" s="28" t="e">
        <f t="shared" si="55"/>
        <v>#VALUE!</v>
      </c>
      <c r="AA156" s="28" t="e">
        <f t="shared" si="56"/>
        <v>#DIV/0!</v>
      </c>
      <c r="AB156" s="28" t="e">
        <f t="shared" si="57"/>
        <v>#DIV/0!</v>
      </c>
      <c r="AC156" s="28" t="e">
        <f t="shared" si="58"/>
        <v>#DIV/0!</v>
      </c>
    </row>
    <row r="157" spans="1:29" s="81" customFormat="1" collapsed="1" x14ac:dyDescent="0.3">
      <c r="A157" s="88" t="s">
        <v>2</v>
      </c>
      <c r="B157" s="88" t="s">
        <v>2</v>
      </c>
      <c r="C157" s="88" t="s">
        <v>2</v>
      </c>
      <c r="D157" s="88" t="s">
        <v>2</v>
      </c>
      <c r="E157" s="88" t="s">
        <v>431</v>
      </c>
      <c r="F157" s="89" t="s">
        <v>2</v>
      </c>
      <c r="G157" s="89" t="s">
        <v>2</v>
      </c>
      <c r="H157" s="89">
        <f t="shared" ref="H157:I157" si="64">+H158/G158-1</f>
        <v>2.0703436503174633E-2</v>
      </c>
      <c r="I157" s="89">
        <f t="shared" si="64"/>
        <v>1.131999193347033E-2</v>
      </c>
      <c r="J157" s="89">
        <f>+J158/I158-1</f>
        <v>1.3238004366104006E-2</v>
      </c>
      <c r="K157" s="89">
        <f t="shared" ref="K157:N157" si="65">+K158/J158-1</f>
        <v>2.2491837327609954E-2</v>
      </c>
      <c r="L157" s="89">
        <f t="shared" si="65"/>
        <v>2.4019052419528286E-2</v>
      </c>
      <c r="M157" s="89">
        <f t="shared" si="65"/>
        <v>2.4072824107403079E-2</v>
      </c>
      <c r="N157" s="89">
        <f t="shared" si="65"/>
        <v>2.4126318220290877E-2</v>
      </c>
      <c r="O157" s="81" t="s">
        <v>457</v>
      </c>
    </row>
    <row r="158" spans="1:29" x14ac:dyDescent="0.3">
      <c r="A158" s="172" t="s">
        <v>78</v>
      </c>
      <c r="B158" s="171"/>
      <c r="C158" s="171"/>
      <c r="D158" s="171"/>
      <c r="E158" s="171"/>
      <c r="F158" s="65">
        <v>-20400991.199999999</v>
      </c>
      <c r="G158" s="65">
        <v>-20652127</v>
      </c>
      <c r="H158" s="65">
        <v>-21079697</v>
      </c>
      <c r="I158" s="65">
        <v>-21318319</v>
      </c>
      <c r="J158" s="61">
        <f>J146+J139+J89+J60+J119</f>
        <v>-21600531</v>
      </c>
      <c r="K158" s="61">
        <f t="shared" ref="K158" si="66">K146+K139+K89+K60+K119</f>
        <v>-22086366.629441995</v>
      </c>
      <c r="L158" s="61">
        <f>L146+L139+L89+L60+L119</f>
        <v>-22616860.227271482</v>
      </c>
      <c r="M158" s="61">
        <f>M146+M139+M89+M60+M119</f>
        <v>-23161311.925384309</v>
      </c>
      <c r="N158" s="61">
        <f>N146+N139+N89+N60+N119</f>
        <v>-23720109.107295547</v>
      </c>
      <c r="O158" s="107">
        <f t="shared" ref="O158" si="67">+(N158+M158+L158+K158+J158+I158)/6</f>
        <v>-22417249.648232222</v>
      </c>
      <c r="P158" s="20">
        <f t="shared" si="45"/>
        <v>-427570</v>
      </c>
      <c r="Q158" s="20">
        <f t="shared" si="46"/>
        <v>-238622</v>
      </c>
      <c r="R158" s="20">
        <f t="shared" si="47"/>
        <v>-282212</v>
      </c>
      <c r="S158" s="20">
        <f t="shared" si="48"/>
        <v>-485835.62944199517</v>
      </c>
      <c r="T158" s="20">
        <f t="shared" si="49"/>
        <v>-530493.59782948717</v>
      </c>
      <c r="U158" s="20">
        <f t="shared" si="50"/>
        <v>-544451.69811282679</v>
      </c>
      <c r="V158" s="20">
        <f t="shared" si="51"/>
        <v>-558797.18191123754</v>
      </c>
      <c r="W158" s="28">
        <f t="shared" si="52"/>
        <v>2.0703436503174709E-2</v>
      </c>
      <c r="X158" s="28">
        <f t="shared" si="53"/>
        <v>1.1319991933470391E-2</v>
      </c>
      <c r="Y158" s="28">
        <f t="shared" si="54"/>
        <v>1.32380043661041E-2</v>
      </c>
      <c r="Z158" s="28">
        <f t="shared" si="55"/>
        <v>2.2491837327609919E-2</v>
      </c>
      <c r="AA158" s="28">
        <f t="shared" si="56"/>
        <v>2.4019052419528269E-2</v>
      </c>
      <c r="AB158" s="28">
        <f t="shared" si="57"/>
        <v>2.4072824107403079E-2</v>
      </c>
      <c r="AC158" s="28">
        <f t="shared" si="58"/>
        <v>2.4126318220290779E-2</v>
      </c>
    </row>
    <row r="159" spans="1:29" x14ac:dyDescent="0.3">
      <c r="A159" s="47" t="s">
        <v>2</v>
      </c>
      <c r="B159" s="47" t="s">
        <v>2</v>
      </c>
      <c r="C159" s="47" t="s">
        <v>2</v>
      </c>
      <c r="D159" s="47" t="s">
        <v>2</v>
      </c>
      <c r="E159" s="47" t="s">
        <v>2</v>
      </c>
      <c r="F159" s="62" t="s">
        <v>2</v>
      </c>
      <c r="G159" s="62" t="s">
        <v>2</v>
      </c>
      <c r="H159" s="62" t="s">
        <v>2</v>
      </c>
      <c r="I159" s="62" t="s">
        <v>427</v>
      </c>
      <c r="J159" s="62" t="s">
        <v>427</v>
      </c>
      <c r="K159" s="61"/>
      <c r="L159" s="61"/>
      <c r="M159" s="61">
        <f>+M158-L158</f>
        <v>-544451.69811282679</v>
      </c>
      <c r="N159" s="61"/>
      <c r="O159" s="107"/>
      <c r="P159" s="20"/>
      <c r="Q159" s="20"/>
      <c r="R159" s="20"/>
      <c r="S159" s="20"/>
      <c r="T159" s="20"/>
      <c r="U159" s="20"/>
      <c r="V159" s="20"/>
      <c r="W159" s="28"/>
      <c r="X159" s="28"/>
      <c r="Y159" s="28"/>
      <c r="Z159" s="28"/>
      <c r="AA159" s="28"/>
      <c r="AB159" s="28"/>
      <c r="AC159" s="28"/>
    </row>
    <row r="160" spans="1:29" x14ac:dyDescent="0.3">
      <c r="A160" s="173" t="s">
        <v>244</v>
      </c>
      <c r="B160" s="171"/>
      <c r="C160" s="171"/>
      <c r="D160" s="171"/>
      <c r="E160" s="171"/>
      <c r="F160" s="62">
        <v>-15165047.859999999</v>
      </c>
      <c r="G160" s="62">
        <v>-15400978</v>
      </c>
      <c r="H160" s="62">
        <v>-15975005</v>
      </c>
      <c r="I160" s="62">
        <v>-16222427</v>
      </c>
      <c r="J160" s="62">
        <v>-16500239</v>
      </c>
      <c r="K160" s="61">
        <f>K158+K50</f>
        <v>-16878968.497441996</v>
      </c>
      <c r="L160" s="61">
        <f>L158+L50</f>
        <v>-17300106.734499484</v>
      </c>
      <c r="M160" s="61">
        <f t="shared" ref="M160" si="68">M158+M50</f>
        <v>-17939668.051615003</v>
      </c>
      <c r="N160" s="61">
        <f>N158+N50</f>
        <v>-18177707.279536813</v>
      </c>
      <c r="O160" s="107"/>
      <c r="P160" s="20">
        <f t="shared" si="45"/>
        <v>-574027</v>
      </c>
      <c r="Q160" s="20">
        <f t="shared" si="46"/>
        <v>-247422</v>
      </c>
      <c r="R160" s="20">
        <f t="shared" si="47"/>
        <v>-277812</v>
      </c>
      <c r="S160" s="20">
        <f t="shared" si="48"/>
        <v>-378729.49744199589</v>
      </c>
      <c r="T160" s="20">
        <f t="shared" si="49"/>
        <v>-421138.23705748841</v>
      </c>
      <c r="U160" s="20">
        <f t="shared" si="50"/>
        <v>-639561.3171155192</v>
      </c>
      <c r="V160" s="20">
        <f t="shared" si="51"/>
        <v>-238039.22792181</v>
      </c>
      <c r="W160" s="28">
        <f t="shared" si="52"/>
        <v>3.7272113498246669E-2</v>
      </c>
      <c r="X160" s="28">
        <f t="shared" si="53"/>
        <v>1.5488070269774563E-2</v>
      </c>
      <c r="Y160" s="28">
        <f t="shared" si="54"/>
        <v>1.7125181084186723E-2</v>
      </c>
      <c r="Z160" s="28">
        <f t="shared" si="55"/>
        <v>2.2952970404973884E-2</v>
      </c>
      <c r="AA160" s="28">
        <f t="shared" si="56"/>
        <v>2.4950472365732054E-2</v>
      </c>
      <c r="AB160" s="28">
        <f t="shared" si="57"/>
        <v>3.696863417843084E-2</v>
      </c>
      <c r="AC160" s="28">
        <f t="shared" si="58"/>
        <v>1.3268875836327458E-2</v>
      </c>
    </row>
    <row r="161" spans="1:29" x14ac:dyDescent="0.3">
      <c r="A161" s="19" t="s">
        <v>2</v>
      </c>
      <c r="B161" s="19" t="s">
        <v>2</v>
      </c>
      <c r="C161" s="19" t="s">
        <v>2</v>
      </c>
      <c r="D161" s="19" t="s">
        <v>2</v>
      </c>
      <c r="E161" s="19" t="s">
        <v>437</v>
      </c>
      <c r="F161" s="70"/>
      <c r="G161" s="70">
        <f t="shared" ref="G161:H161" si="69">+G163/F163-1</f>
        <v>-2.9510162162104003E-2</v>
      </c>
      <c r="H161" s="70">
        <f t="shared" si="69"/>
        <v>3.0078124999999956E-2</v>
      </c>
      <c r="I161" s="70">
        <f>+I163/H163-1</f>
        <v>3.3273535528967724E-2</v>
      </c>
      <c r="J161" s="70">
        <f t="shared" ref="J161:N161" si="70">+J163/I163-1</f>
        <v>3.2869331850173378E-2</v>
      </c>
      <c r="K161" s="70">
        <f t="shared" si="70"/>
        <v>1.5411994840484278E-2</v>
      </c>
      <c r="L161" s="70">
        <f t="shared" si="70"/>
        <v>3.1847814089856374E-2</v>
      </c>
      <c r="M161" s="70">
        <f t="shared" si="70"/>
        <v>8.9034271495389561E-3</v>
      </c>
      <c r="N161" s="70">
        <f t="shared" si="70"/>
        <v>1.1410351944040942E-2</v>
      </c>
      <c r="P161" s="20"/>
      <c r="Q161" s="20"/>
      <c r="R161" s="20"/>
      <c r="S161" s="20"/>
      <c r="T161" s="20"/>
      <c r="U161" s="20"/>
      <c r="V161" s="20"/>
      <c r="W161" s="28"/>
      <c r="X161" s="28"/>
      <c r="Y161" s="28"/>
      <c r="Z161" s="28"/>
      <c r="AA161" s="28"/>
      <c r="AB161" s="28"/>
      <c r="AC161" s="28"/>
    </row>
    <row r="162" spans="1:29" x14ac:dyDescent="0.3">
      <c r="A162" s="22" t="s">
        <v>2</v>
      </c>
      <c r="B162" s="170" t="s">
        <v>245</v>
      </c>
      <c r="C162" s="171"/>
      <c r="D162" s="171"/>
      <c r="E162" s="171"/>
      <c r="F162" s="65">
        <v>6717512.0300000003</v>
      </c>
      <c r="G162" s="65">
        <v>6540000</v>
      </c>
      <c r="H162" s="99">
        <f>+H163+H164+H165</f>
        <v>6555000</v>
      </c>
      <c r="I162" s="71">
        <f t="shared" ref="I162:N162" si="71">+I163+I164+I165</f>
        <v>6730484.6263797758</v>
      </c>
      <c r="J162" s="71">
        <f t="shared" si="71"/>
        <v>6909605.5449766703</v>
      </c>
      <c r="K162" s="71">
        <f t="shared" si="71"/>
        <v>6996353.5845949715</v>
      </c>
      <c r="L162" s="71">
        <f>+L163+L164+L165</f>
        <v>7178375.103014946</v>
      </c>
      <c r="M162" s="71">
        <f t="shared" si="71"/>
        <v>7230881.9526181445</v>
      </c>
      <c r="N162" s="71">
        <f t="shared" si="71"/>
        <v>7298772.1997230146</v>
      </c>
      <c r="O162" s="35"/>
      <c r="P162" s="20">
        <f t="shared" si="45"/>
        <v>15000</v>
      </c>
      <c r="Q162" s="20">
        <f t="shared" si="46"/>
        <v>175484.62637977581</v>
      </c>
      <c r="R162" s="20">
        <f t="shared" si="47"/>
        <v>179120.91859689448</v>
      </c>
      <c r="S162" s="20">
        <f t="shared" si="48"/>
        <v>86748.039618301205</v>
      </c>
      <c r="T162" s="20">
        <f t="shared" si="49"/>
        <v>182021.51841997448</v>
      </c>
      <c r="U162" s="20">
        <f t="shared" si="50"/>
        <v>52506.849603198469</v>
      </c>
      <c r="V162" s="20">
        <f t="shared" si="51"/>
        <v>67890.247104870155</v>
      </c>
      <c r="W162" s="28">
        <f t="shared" si="52"/>
        <v>2.2935779816513763E-3</v>
      </c>
      <c r="X162" s="28">
        <f t="shared" si="53"/>
        <v>2.6771110050309049E-2</v>
      </c>
      <c r="Y162" s="28">
        <f t="shared" si="54"/>
        <v>2.6613376085109768E-2</v>
      </c>
      <c r="Z162" s="28">
        <f t="shared" si="55"/>
        <v>1.2554702153926517E-2</v>
      </c>
      <c r="AA162" s="28">
        <f t="shared" si="56"/>
        <v>2.6016626549687449E-2</v>
      </c>
      <c r="AB162" s="28">
        <f t="shared" si="57"/>
        <v>7.3145870548260127E-3</v>
      </c>
      <c r="AC162" s="28">
        <f t="shared" si="58"/>
        <v>9.3889303614324085E-3</v>
      </c>
    </row>
    <row r="163" spans="1:29" ht="14.4" hidden="1" customHeight="1" outlineLevel="1" collapsed="1" x14ac:dyDescent="0.3">
      <c r="A163" s="6" t="s">
        <v>2</v>
      </c>
      <c r="B163" s="6" t="s">
        <v>2</v>
      </c>
      <c r="C163" s="6" t="s">
        <v>2</v>
      </c>
      <c r="D163" s="22" t="s">
        <v>246</v>
      </c>
      <c r="E163" s="22" t="s">
        <v>247</v>
      </c>
      <c r="F163" s="65">
        <v>5275686.3600000003</v>
      </c>
      <c r="G163" s="65">
        <v>5120000</v>
      </c>
      <c r="H163" s="65">
        <v>5274000</v>
      </c>
      <c r="I163" s="65">
        <f>+I166*I167</f>
        <v>5449484.6263797758</v>
      </c>
      <c r="J163" s="65">
        <f t="shared" ref="J163:M163" si="72">+J166*J167</f>
        <v>5628605.5449766703</v>
      </c>
      <c r="K163" s="65">
        <f t="shared" si="72"/>
        <v>5715353.5845949715</v>
      </c>
      <c r="L163" s="65">
        <f>+L166*L167</f>
        <v>5897375.103014946</v>
      </c>
      <c r="M163" s="65">
        <f t="shared" si="72"/>
        <v>5949881.9526181445</v>
      </c>
      <c r="N163" s="65">
        <f>+N166*N167</f>
        <v>6017772.1997230146</v>
      </c>
      <c r="P163" s="20">
        <f t="shared" si="45"/>
        <v>154000</v>
      </c>
      <c r="Q163" s="20">
        <f t="shared" si="46"/>
        <v>175484.62637977581</v>
      </c>
      <c r="R163" s="20">
        <f t="shared" si="47"/>
        <v>179120.91859689448</v>
      </c>
      <c r="S163" s="20">
        <f t="shared" si="48"/>
        <v>86748.039618301205</v>
      </c>
      <c r="T163" s="20">
        <f t="shared" si="49"/>
        <v>182021.51841997448</v>
      </c>
      <c r="U163" s="20">
        <f t="shared" si="50"/>
        <v>52506.849603198469</v>
      </c>
      <c r="V163" s="20">
        <f t="shared" si="51"/>
        <v>67890.247104870155</v>
      </c>
      <c r="W163" s="28">
        <f t="shared" si="52"/>
        <v>3.0078125000000001E-2</v>
      </c>
      <c r="X163" s="28">
        <f t="shared" si="53"/>
        <v>3.3273535528967731E-2</v>
      </c>
      <c r="Y163" s="28">
        <f t="shared" si="54"/>
        <v>3.2869331850173295E-2</v>
      </c>
      <c r="Z163" s="28">
        <f t="shared" si="55"/>
        <v>1.5411994840484201E-2</v>
      </c>
      <c r="AA163" s="28">
        <f t="shared" si="56"/>
        <v>3.1847814089856305E-2</v>
      </c>
      <c r="AB163" s="28">
        <f t="shared" si="57"/>
        <v>8.9034271495389734E-3</v>
      </c>
      <c r="AC163" s="28">
        <f t="shared" si="58"/>
        <v>1.1410351944040874E-2</v>
      </c>
    </row>
    <row r="164" spans="1:29" ht="14.4" hidden="1" customHeight="1" outlineLevel="1" collapsed="1" x14ac:dyDescent="0.3">
      <c r="A164" s="6" t="s">
        <v>2</v>
      </c>
      <c r="B164" s="6" t="s">
        <v>2</v>
      </c>
      <c r="C164" s="6" t="s">
        <v>2</v>
      </c>
      <c r="D164" s="22" t="s">
        <v>248</v>
      </c>
      <c r="E164" s="22" t="s">
        <v>249</v>
      </c>
      <c r="F164" s="65">
        <v>390404.04</v>
      </c>
      <c r="G164" s="65">
        <v>400000</v>
      </c>
      <c r="H164" s="65">
        <v>388000</v>
      </c>
      <c r="I164" s="65">
        <v>388000</v>
      </c>
      <c r="J164" s="65">
        <v>388000</v>
      </c>
      <c r="K164" s="65">
        <v>388000</v>
      </c>
      <c r="L164" s="65">
        <v>388000</v>
      </c>
      <c r="M164" s="65">
        <v>388000</v>
      </c>
      <c r="N164" s="65">
        <v>388000</v>
      </c>
      <c r="P164" s="20">
        <f t="shared" si="45"/>
        <v>-12000</v>
      </c>
      <c r="Q164" s="20">
        <f t="shared" si="46"/>
        <v>0</v>
      </c>
      <c r="R164" s="20">
        <f t="shared" si="47"/>
        <v>0</v>
      </c>
      <c r="S164" s="20">
        <f t="shared" si="48"/>
        <v>0</v>
      </c>
      <c r="T164" s="20">
        <f t="shared" si="49"/>
        <v>0</v>
      </c>
      <c r="U164" s="20">
        <f t="shared" si="50"/>
        <v>0</v>
      </c>
      <c r="V164" s="20">
        <f t="shared" si="51"/>
        <v>0</v>
      </c>
      <c r="W164" s="28">
        <f t="shared" si="52"/>
        <v>-0.03</v>
      </c>
      <c r="X164" s="28">
        <f t="shared" si="53"/>
        <v>0</v>
      </c>
      <c r="Y164" s="28">
        <f t="shared" si="54"/>
        <v>0</v>
      </c>
      <c r="Z164" s="28">
        <f t="shared" si="55"/>
        <v>0</v>
      </c>
      <c r="AA164" s="28">
        <f t="shared" si="56"/>
        <v>0</v>
      </c>
      <c r="AB164" s="28">
        <f t="shared" si="57"/>
        <v>0</v>
      </c>
      <c r="AC164" s="28">
        <f t="shared" si="58"/>
        <v>0</v>
      </c>
    </row>
    <row r="165" spans="1:29" ht="14.4" hidden="1" customHeight="1" outlineLevel="1" collapsed="1" x14ac:dyDescent="0.3">
      <c r="A165" s="6" t="s">
        <v>2</v>
      </c>
      <c r="B165" s="6" t="s">
        <v>2</v>
      </c>
      <c r="C165" s="6" t="s">
        <v>2</v>
      </c>
      <c r="D165" s="22" t="s">
        <v>250</v>
      </c>
      <c r="E165" s="22" t="s">
        <v>251</v>
      </c>
      <c r="F165" s="65">
        <v>1051421.6299999999</v>
      </c>
      <c r="G165" s="65">
        <v>1020000</v>
      </c>
      <c r="H165" s="65">
        <v>893000</v>
      </c>
      <c r="I165" s="65">
        <v>893000</v>
      </c>
      <c r="J165" s="65">
        <v>893000</v>
      </c>
      <c r="K165" s="65">
        <v>893000</v>
      </c>
      <c r="L165" s="65">
        <v>893000</v>
      </c>
      <c r="M165" s="65">
        <v>893000</v>
      </c>
      <c r="N165" s="65">
        <v>893000</v>
      </c>
      <c r="P165" s="20">
        <f t="shared" si="45"/>
        <v>-127000</v>
      </c>
      <c r="Q165" s="20">
        <f t="shared" si="46"/>
        <v>0</v>
      </c>
      <c r="R165" s="20">
        <f t="shared" si="47"/>
        <v>0</v>
      </c>
      <c r="S165" s="20">
        <f t="shared" si="48"/>
        <v>0</v>
      </c>
      <c r="T165" s="20">
        <f t="shared" si="49"/>
        <v>0</v>
      </c>
      <c r="U165" s="20">
        <f t="shared" si="50"/>
        <v>0</v>
      </c>
      <c r="V165" s="20">
        <f t="shared" si="51"/>
        <v>0</v>
      </c>
      <c r="W165" s="28">
        <f t="shared" si="52"/>
        <v>-0.12450980392156863</v>
      </c>
      <c r="X165" s="28">
        <f t="shared" si="53"/>
        <v>0</v>
      </c>
      <c r="Y165" s="28">
        <f t="shared" si="54"/>
        <v>0</v>
      </c>
      <c r="Z165" s="28">
        <f t="shared" si="55"/>
        <v>0</v>
      </c>
      <c r="AA165" s="28">
        <f t="shared" si="56"/>
        <v>0</v>
      </c>
      <c r="AB165" s="28">
        <f t="shared" si="57"/>
        <v>0</v>
      </c>
      <c r="AC165" s="28">
        <f t="shared" si="58"/>
        <v>0</v>
      </c>
    </row>
    <row r="166" spans="1:29" s="75" customFormat="1" ht="14.4" hidden="1" customHeight="1" outlineLevel="1" collapsed="1" x14ac:dyDescent="0.2">
      <c r="A166" s="49" t="s">
        <v>2</v>
      </c>
      <c r="B166" s="49" t="s">
        <v>2</v>
      </c>
      <c r="C166" s="49" t="s">
        <v>2</v>
      </c>
      <c r="D166" s="49" t="s">
        <v>2</v>
      </c>
      <c r="E166" s="49" t="s">
        <v>428</v>
      </c>
      <c r="F166" s="71" t="s">
        <v>2</v>
      </c>
      <c r="G166" s="71" t="s">
        <v>439</v>
      </c>
      <c r="H166" s="71">
        <f>+Nurmes!H252*1000</f>
        <v>24839518.200068135</v>
      </c>
      <c r="I166" s="71">
        <f>+Nurmes!I252*1000</f>
        <v>25949926.792284649</v>
      </c>
      <c r="J166" s="71">
        <f>+Nurmes!J252*1000</f>
        <v>26802883.547507957</v>
      </c>
      <c r="K166" s="71">
        <f>+Nurmes!K252*1000</f>
        <v>27215969.450452246</v>
      </c>
      <c r="L166" s="71">
        <f>+Nurmes!L252*1000</f>
        <v>28082738.58578546</v>
      </c>
      <c r="M166" s="71">
        <f>+Nurmes!M252*1000</f>
        <v>28332771.202943545</v>
      </c>
      <c r="N166" s="71">
        <f>+Nurmes!N252*1000</f>
        <v>28656058.093919117</v>
      </c>
      <c r="P166" s="76" t="e">
        <f t="shared" si="45"/>
        <v>#VALUE!</v>
      </c>
      <c r="Q166" s="76">
        <f t="shared" si="46"/>
        <v>1110408.5922165141</v>
      </c>
      <c r="R166" s="76">
        <f t="shared" si="47"/>
        <v>852956.75522330776</v>
      </c>
      <c r="S166" s="76">
        <f t="shared" si="48"/>
        <v>413085.90294428915</v>
      </c>
      <c r="T166" s="76">
        <f t="shared" si="49"/>
        <v>866769.13533321396</v>
      </c>
      <c r="U166" s="76">
        <f t="shared" si="50"/>
        <v>250032.61715808511</v>
      </c>
      <c r="V166" s="76">
        <f t="shared" si="51"/>
        <v>323286.89097557217</v>
      </c>
      <c r="W166" s="77" t="e">
        <f t="shared" si="52"/>
        <v>#VALUE!</v>
      </c>
      <c r="X166" s="77">
        <f t="shared" si="53"/>
        <v>4.470330637143631E-2</v>
      </c>
      <c r="Y166" s="77">
        <f t="shared" si="54"/>
        <v>3.2869331850173322E-2</v>
      </c>
      <c r="Z166" s="77">
        <f t="shared" si="55"/>
        <v>1.5411994840484113E-2</v>
      </c>
      <c r="AA166" s="77">
        <f t="shared" si="56"/>
        <v>3.1847814089856381E-2</v>
      </c>
      <c r="AB166" s="77">
        <f t="shared" si="57"/>
        <v>8.9034271495388711E-3</v>
      </c>
      <c r="AC166" s="77">
        <f t="shared" si="58"/>
        <v>1.1410351944040874E-2</v>
      </c>
    </row>
    <row r="167" spans="1:29" s="51" customFormat="1" collapsed="1" x14ac:dyDescent="0.3">
      <c r="A167" s="73" t="s">
        <v>2</v>
      </c>
      <c r="B167" s="73" t="s">
        <v>2</v>
      </c>
      <c r="C167" s="73" t="s">
        <v>2</v>
      </c>
      <c r="D167" s="73" t="s">
        <v>2</v>
      </c>
      <c r="E167" s="73" t="s">
        <v>429</v>
      </c>
      <c r="F167" s="74" t="s">
        <v>2</v>
      </c>
      <c r="G167" s="74" t="s">
        <v>2</v>
      </c>
      <c r="H167" s="129">
        <v>0.21</v>
      </c>
      <c r="I167" s="70">
        <v>0.21</v>
      </c>
      <c r="J167" s="70">
        <f>+I167+J168</f>
        <v>0.21</v>
      </c>
      <c r="K167" s="70">
        <f t="shared" ref="K167:N167" si="73">+J167+K168</f>
        <v>0.21</v>
      </c>
      <c r="L167" s="70">
        <f t="shared" si="73"/>
        <v>0.21</v>
      </c>
      <c r="M167" s="70">
        <f t="shared" si="73"/>
        <v>0.21</v>
      </c>
      <c r="N167" s="70">
        <f t="shared" si="73"/>
        <v>0.21</v>
      </c>
    </row>
    <row r="168" spans="1:29" s="80" customFormat="1" x14ac:dyDescent="0.3">
      <c r="A168" s="82" t="s">
        <v>2</v>
      </c>
      <c r="B168" s="82" t="s">
        <v>2</v>
      </c>
      <c r="C168" s="82" t="s">
        <v>2</v>
      </c>
      <c r="D168" s="82" t="s">
        <v>2</v>
      </c>
      <c r="E168" s="82" t="s">
        <v>430</v>
      </c>
      <c r="F168" s="83" t="s">
        <v>2</v>
      </c>
      <c r="G168" s="83" t="s">
        <v>2</v>
      </c>
      <c r="H168" s="83"/>
      <c r="I168" s="83">
        <f>+D232</f>
        <v>0</v>
      </c>
      <c r="J168" s="83">
        <f>+I168</f>
        <v>0</v>
      </c>
      <c r="K168" s="83">
        <f>+J168</f>
        <v>0</v>
      </c>
      <c r="L168" s="83">
        <f t="shared" ref="L168:N168" si="74">+K168</f>
        <v>0</v>
      </c>
      <c r="M168" s="83">
        <f t="shared" si="74"/>
        <v>0</v>
      </c>
      <c r="N168" s="83">
        <f t="shared" si="74"/>
        <v>0</v>
      </c>
    </row>
    <row r="169" spans="1:29" s="86" customFormat="1" x14ac:dyDescent="0.3">
      <c r="A169" s="90" t="s">
        <v>2</v>
      </c>
      <c r="B169" s="185" t="s">
        <v>252</v>
      </c>
      <c r="C169" s="186"/>
      <c r="D169" s="186"/>
      <c r="E169" s="186"/>
      <c r="F169" s="99">
        <v>10159860</v>
      </c>
      <c r="G169" s="99">
        <v>9594000</v>
      </c>
      <c r="H169" s="99">
        <v>9347370</v>
      </c>
      <c r="I169" s="71">
        <f>+Nurmes!I243</f>
        <v>9459752</v>
      </c>
      <c r="J169" s="71">
        <f>+Nurmes!J243</f>
        <v>9688645</v>
      </c>
      <c r="K169" s="71">
        <f>+Nurmes!K243</f>
        <v>9716183</v>
      </c>
      <c r="L169" s="71">
        <f>+Nurmes!L243</f>
        <v>9788671</v>
      </c>
      <c r="M169" s="71">
        <f>+Nurmes!M243</f>
        <v>9956136</v>
      </c>
      <c r="N169" s="71">
        <f>+Nurmes!N243</f>
        <v>10377342</v>
      </c>
      <c r="O169" s="110"/>
      <c r="P169" s="50">
        <f t="shared" si="45"/>
        <v>-246630</v>
      </c>
      <c r="Q169" s="50">
        <f t="shared" si="46"/>
        <v>112382</v>
      </c>
      <c r="R169" s="50">
        <f t="shared" si="47"/>
        <v>228893</v>
      </c>
      <c r="S169" s="50">
        <f t="shared" si="48"/>
        <v>27538</v>
      </c>
      <c r="T169" s="50">
        <f t="shared" si="49"/>
        <v>72488</v>
      </c>
      <c r="U169" s="50">
        <f t="shared" si="50"/>
        <v>167465</v>
      </c>
      <c r="V169" s="50">
        <f t="shared" si="51"/>
        <v>421206</v>
      </c>
      <c r="W169" s="87">
        <f t="shared" si="52"/>
        <v>-2.5706691682301438E-2</v>
      </c>
      <c r="X169" s="87">
        <f t="shared" si="53"/>
        <v>1.202284706821277E-2</v>
      </c>
      <c r="Y169" s="87">
        <f t="shared" si="54"/>
        <v>2.4196511705592283E-2</v>
      </c>
      <c r="Z169" s="87">
        <f t="shared" si="55"/>
        <v>2.842296316977245E-3</v>
      </c>
      <c r="AA169" s="87">
        <f t="shared" si="56"/>
        <v>7.460542890145235E-3</v>
      </c>
      <c r="AB169" s="87">
        <f t="shared" si="57"/>
        <v>1.7108042552456813E-2</v>
      </c>
      <c r="AC169" s="87">
        <f t="shared" si="58"/>
        <v>4.2306171791948205E-2</v>
      </c>
    </row>
    <row r="170" spans="1:29" ht="14.4" hidden="1" customHeight="1" outlineLevel="1" collapsed="1" x14ac:dyDescent="0.3">
      <c r="A170" s="6" t="s">
        <v>2</v>
      </c>
      <c r="B170" s="6" t="s">
        <v>2</v>
      </c>
      <c r="C170" s="6" t="s">
        <v>2</v>
      </c>
      <c r="D170" s="22" t="s">
        <v>253</v>
      </c>
      <c r="E170" s="22" t="s">
        <v>254</v>
      </c>
      <c r="F170" s="65">
        <v>8491073</v>
      </c>
      <c r="G170" s="65">
        <v>8096000</v>
      </c>
      <c r="H170" s="65">
        <v>7826095</v>
      </c>
      <c r="I170" s="65">
        <v>7900000</v>
      </c>
      <c r="J170" s="65">
        <v>8100000</v>
      </c>
      <c r="K170" s="61">
        <f>J170*Laskentatiedot!$M$7</f>
        <v>8278200</v>
      </c>
      <c r="L170" s="61">
        <f>K170*Laskentatiedot!$M$7</f>
        <v>8460320.4000000004</v>
      </c>
      <c r="M170" s="61">
        <f>L170*Laskentatiedot!$M$7</f>
        <v>8646447.4488000013</v>
      </c>
      <c r="N170" s="61">
        <f>M170*Laskentatiedot!$M$7</f>
        <v>8836669.2926736008</v>
      </c>
      <c r="P170" s="20">
        <f t="shared" si="45"/>
        <v>-269905</v>
      </c>
      <c r="Q170" s="20">
        <f t="shared" si="46"/>
        <v>73905</v>
      </c>
      <c r="R170" s="20">
        <f t="shared" si="47"/>
        <v>200000</v>
      </c>
      <c r="S170" s="20">
        <f t="shared" si="48"/>
        <v>178200</v>
      </c>
      <c r="T170" s="20">
        <f t="shared" si="49"/>
        <v>182120.40000000037</v>
      </c>
      <c r="U170" s="20">
        <f t="shared" si="50"/>
        <v>186127.04880000092</v>
      </c>
      <c r="V170" s="20">
        <f t="shared" si="51"/>
        <v>190221.84387359954</v>
      </c>
      <c r="W170" s="28">
        <f t="shared" si="52"/>
        <v>-3.3338068181818184E-2</v>
      </c>
      <c r="X170" s="28">
        <f t="shared" si="53"/>
        <v>9.4434069609428458E-3</v>
      </c>
      <c r="Y170" s="28">
        <f t="shared" si="54"/>
        <v>2.5316455696202531E-2</v>
      </c>
      <c r="Z170" s="28">
        <f t="shared" si="55"/>
        <v>2.1999999999999999E-2</v>
      </c>
      <c r="AA170" s="28">
        <f t="shared" si="56"/>
        <v>2.2000000000000044E-2</v>
      </c>
      <c r="AB170" s="28">
        <f t="shared" si="57"/>
        <v>2.2000000000000106E-2</v>
      </c>
      <c r="AC170" s="28">
        <f t="shared" si="58"/>
        <v>2.1999999999999943E-2</v>
      </c>
    </row>
    <row r="171" spans="1:29" ht="14.4" hidden="1" customHeight="1" outlineLevel="1" collapsed="1" x14ac:dyDescent="0.3">
      <c r="A171" s="6" t="s">
        <v>2</v>
      </c>
      <c r="B171" s="6" t="s">
        <v>2</v>
      </c>
      <c r="C171" s="6" t="s">
        <v>2</v>
      </c>
      <c r="D171" s="22" t="s">
        <v>255</v>
      </c>
      <c r="E171" s="22" t="s">
        <v>256</v>
      </c>
      <c r="F171" s="65">
        <v>2083192</v>
      </c>
      <c r="G171" s="65">
        <v>2008000</v>
      </c>
      <c r="H171" s="65">
        <v>2021132</v>
      </c>
      <c r="I171" s="65">
        <v>2200000</v>
      </c>
      <c r="J171" s="65">
        <v>2200000</v>
      </c>
      <c r="K171" s="61">
        <f>J171*Laskentatiedot!$M$7</f>
        <v>2248400</v>
      </c>
      <c r="L171" s="61">
        <f>K171*Laskentatiedot!$M$7</f>
        <v>2297864.7999999998</v>
      </c>
      <c r="M171" s="61">
        <f>L171*Laskentatiedot!$M$7</f>
        <v>2348417.8255999996</v>
      </c>
      <c r="N171" s="61">
        <f>M171*Laskentatiedot!$M$7</f>
        <v>2400083.0177631998</v>
      </c>
      <c r="P171" s="20">
        <f t="shared" si="45"/>
        <v>13132</v>
      </c>
      <c r="Q171" s="20">
        <f t="shared" si="46"/>
        <v>178868</v>
      </c>
      <c r="R171" s="20">
        <f t="shared" si="47"/>
        <v>0</v>
      </c>
      <c r="S171" s="20">
        <f t="shared" si="48"/>
        <v>48400</v>
      </c>
      <c r="T171" s="20">
        <f t="shared" si="49"/>
        <v>49464.799999999814</v>
      </c>
      <c r="U171" s="20">
        <f t="shared" si="50"/>
        <v>50553.025599999819</v>
      </c>
      <c r="V171" s="20">
        <f t="shared" si="51"/>
        <v>51665.192163200118</v>
      </c>
      <c r="W171" s="28">
        <f t="shared" si="52"/>
        <v>6.5398406374501993E-3</v>
      </c>
      <c r="X171" s="28">
        <f t="shared" si="53"/>
        <v>8.8498920406979847E-2</v>
      </c>
      <c r="Y171" s="28">
        <f t="shared" si="54"/>
        <v>0</v>
      </c>
      <c r="Z171" s="28">
        <f t="shared" si="55"/>
        <v>2.1999999999999999E-2</v>
      </c>
      <c r="AA171" s="28">
        <f t="shared" si="56"/>
        <v>2.1999999999999915E-2</v>
      </c>
      <c r="AB171" s="28">
        <f t="shared" si="57"/>
        <v>2.1999999999999922E-2</v>
      </c>
      <c r="AC171" s="28">
        <f t="shared" si="58"/>
        <v>2.2000000000000054E-2</v>
      </c>
    </row>
    <row r="172" spans="1:29" ht="14.4" hidden="1" customHeight="1" outlineLevel="1" collapsed="1" x14ac:dyDescent="0.3">
      <c r="A172" s="6" t="s">
        <v>2</v>
      </c>
      <c r="B172" s="6" t="s">
        <v>2</v>
      </c>
      <c r="C172" s="6" t="s">
        <v>2</v>
      </c>
      <c r="D172" s="22" t="s">
        <v>257</v>
      </c>
      <c r="E172" s="22" t="s">
        <v>258</v>
      </c>
      <c r="F172" s="65">
        <v>96380</v>
      </c>
      <c r="G172" s="65">
        <v>0</v>
      </c>
      <c r="H172" s="65">
        <v>0</v>
      </c>
      <c r="I172" s="65">
        <v>0</v>
      </c>
      <c r="J172" s="65">
        <v>0</v>
      </c>
      <c r="K172" s="61">
        <f>J172*Laskentatiedot!$M$7</f>
        <v>0</v>
      </c>
      <c r="L172" s="61">
        <f>K172*Laskentatiedot!$M$7</f>
        <v>0</v>
      </c>
      <c r="M172" s="61">
        <f>L172*Laskentatiedot!$M$7</f>
        <v>0</v>
      </c>
      <c r="N172" s="61">
        <f>M172*Laskentatiedot!$M$7</f>
        <v>0</v>
      </c>
      <c r="P172" s="20">
        <f t="shared" si="45"/>
        <v>0</v>
      </c>
      <c r="Q172" s="20">
        <f t="shared" si="46"/>
        <v>0</v>
      </c>
      <c r="R172" s="20">
        <f t="shared" si="47"/>
        <v>0</v>
      </c>
      <c r="S172" s="20">
        <f t="shared" si="48"/>
        <v>0</v>
      </c>
      <c r="T172" s="20">
        <f t="shared" si="49"/>
        <v>0</v>
      </c>
      <c r="U172" s="20">
        <f t="shared" si="50"/>
        <v>0</v>
      </c>
      <c r="V172" s="20">
        <f t="shared" si="51"/>
        <v>0</v>
      </c>
      <c r="W172" s="28" t="e">
        <f t="shared" si="52"/>
        <v>#DIV/0!</v>
      </c>
      <c r="X172" s="28" t="e">
        <f t="shared" si="53"/>
        <v>#DIV/0!</v>
      </c>
      <c r="Y172" s="28" t="e">
        <f t="shared" si="54"/>
        <v>#DIV/0!</v>
      </c>
      <c r="Z172" s="28" t="e">
        <f t="shared" si="55"/>
        <v>#DIV/0!</v>
      </c>
      <c r="AA172" s="28" t="e">
        <f t="shared" si="56"/>
        <v>#DIV/0!</v>
      </c>
      <c r="AB172" s="28" t="e">
        <f t="shared" si="57"/>
        <v>#DIV/0!</v>
      </c>
      <c r="AC172" s="28" t="e">
        <f t="shared" si="58"/>
        <v>#DIV/0!</v>
      </c>
    </row>
    <row r="173" spans="1:29" ht="14.4" hidden="1" customHeight="1" outlineLevel="1" collapsed="1" x14ac:dyDescent="0.3">
      <c r="A173" s="6" t="s">
        <v>2</v>
      </c>
      <c r="B173" s="6" t="s">
        <v>2</v>
      </c>
      <c r="C173" s="6" t="s">
        <v>2</v>
      </c>
      <c r="D173" s="22" t="s">
        <v>259</v>
      </c>
      <c r="E173" s="22" t="s">
        <v>260</v>
      </c>
      <c r="F173" s="65">
        <v>-510785</v>
      </c>
      <c r="G173" s="65">
        <v>-510000</v>
      </c>
      <c r="H173" s="65">
        <v>-499857</v>
      </c>
      <c r="I173" s="65">
        <v>-500000</v>
      </c>
      <c r="J173" s="65">
        <v>-500000</v>
      </c>
      <c r="K173" s="61">
        <f>J173</f>
        <v>-500000</v>
      </c>
      <c r="L173" s="61">
        <f t="shared" ref="L173:N173" si="75">K173</f>
        <v>-500000</v>
      </c>
      <c r="M173" s="61">
        <f t="shared" si="75"/>
        <v>-500000</v>
      </c>
      <c r="N173" s="61">
        <f t="shared" si="75"/>
        <v>-500000</v>
      </c>
      <c r="P173" s="20">
        <f t="shared" si="45"/>
        <v>10143</v>
      </c>
      <c r="Q173" s="20">
        <f t="shared" si="46"/>
        <v>-143</v>
      </c>
      <c r="R173" s="20">
        <f t="shared" si="47"/>
        <v>0</v>
      </c>
      <c r="S173" s="20">
        <f t="shared" si="48"/>
        <v>0</v>
      </c>
      <c r="T173" s="20">
        <f t="shared" si="49"/>
        <v>0</v>
      </c>
      <c r="U173" s="20">
        <f t="shared" si="50"/>
        <v>0</v>
      </c>
      <c r="V173" s="20">
        <f t="shared" si="51"/>
        <v>0</v>
      </c>
      <c r="W173" s="28">
        <f t="shared" si="52"/>
        <v>-1.9888235294117648E-2</v>
      </c>
      <c r="X173" s="28">
        <f t="shared" si="53"/>
        <v>2.860818194003485E-4</v>
      </c>
      <c r="Y173" s="28">
        <f t="shared" si="54"/>
        <v>0</v>
      </c>
      <c r="Z173" s="28">
        <f t="shared" si="55"/>
        <v>0</v>
      </c>
      <c r="AA173" s="28">
        <f t="shared" si="56"/>
        <v>0</v>
      </c>
      <c r="AB173" s="28">
        <f t="shared" si="57"/>
        <v>0</v>
      </c>
      <c r="AC173" s="28">
        <f t="shared" si="58"/>
        <v>0</v>
      </c>
    </row>
    <row r="174" spans="1:29" s="81" customFormat="1" ht="14.4" hidden="1" customHeight="1" outlineLevel="1" collapsed="1" x14ac:dyDescent="0.3">
      <c r="A174" s="91" t="s">
        <v>2</v>
      </c>
      <c r="B174" s="91" t="s">
        <v>2</v>
      </c>
      <c r="C174" s="91" t="s">
        <v>2</v>
      </c>
      <c r="D174" s="91" t="s">
        <v>2</v>
      </c>
      <c r="E174" s="91" t="s">
        <v>432</v>
      </c>
      <c r="F174" s="92" t="s">
        <v>2</v>
      </c>
      <c r="G174" s="92">
        <f>+G169/F169-1</f>
        <v>-5.5695649349498888E-2</v>
      </c>
      <c r="H174" s="92">
        <f t="shared" ref="H174:N174" si="76">+H169/G169-1</f>
        <v>-2.5706691682301441E-2</v>
      </c>
      <c r="I174" s="92">
        <f t="shared" si="76"/>
        <v>1.2022847068212661E-2</v>
      </c>
      <c r="J174" s="92">
        <f t="shared" si="76"/>
        <v>2.4196511705592227E-2</v>
      </c>
      <c r="K174" s="92">
        <f t="shared" si="76"/>
        <v>2.8422963169771887E-3</v>
      </c>
      <c r="L174" s="92">
        <f t="shared" si="76"/>
        <v>7.4605428901453053E-3</v>
      </c>
      <c r="M174" s="92">
        <f t="shared" si="76"/>
        <v>1.7108042552456793E-2</v>
      </c>
      <c r="N174" s="92">
        <f t="shared" si="76"/>
        <v>4.2306171791948177E-2</v>
      </c>
      <c r="P174" s="81">
        <f t="shared" si="45"/>
        <v>2.9988957667197447E-2</v>
      </c>
      <c r="Q174" s="81">
        <f t="shared" si="46"/>
        <v>3.7729538750514102E-2</v>
      </c>
      <c r="R174" s="81">
        <f t="shared" si="47"/>
        <v>1.2173664637379566E-2</v>
      </c>
      <c r="S174" s="81">
        <f t="shared" si="48"/>
        <v>-2.1354215388615039E-2</v>
      </c>
      <c r="T174" s="81">
        <f t="shared" si="49"/>
        <v>4.6182465731681166E-3</v>
      </c>
      <c r="U174" s="81">
        <f t="shared" si="50"/>
        <v>9.6474996623114873E-3</v>
      </c>
      <c r="V174" s="81">
        <f t="shared" si="51"/>
        <v>2.5198129239491385E-2</v>
      </c>
      <c r="W174" s="81">
        <f t="shared" si="52"/>
        <v>-0.53844345146264583</v>
      </c>
      <c r="X174" s="81">
        <f t="shared" si="53"/>
        <v>-1.4676932845656743</v>
      </c>
      <c r="Y174" s="81">
        <f t="shared" si="54"/>
        <v>1.012544247490734</v>
      </c>
      <c r="Z174" s="81">
        <f t="shared" si="55"/>
        <v>-0.88253280673014178</v>
      </c>
      <c r="AA174" s="81">
        <f t="shared" si="56"/>
        <v>1.6248293837567469</v>
      </c>
      <c r="AB174" s="81">
        <f t="shared" si="57"/>
        <v>1.2931364117020159</v>
      </c>
      <c r="AC174" s="81">
        <f t="shared" si="58"/>
        <v>1.4728820764987411</v>
      </c>
    </row>
    <row r="175" spans="1:29" collapsed="1" x14ac:dyDescent="0.3">
      <c r="A175" s="25" t="s">
        <v>2</v>
      </c>
      <c r="B175" s="25" t="s">
        <v>2</v>
      </c>
      <c r="C175" s="25" t="s">
        <v>2</v>
      </c>
      <c r="D175" s="25" t="s">
        <v>2</v>
      </c>
      <c r="E175" s="25" t="s">
        <v>2</v>
      </c>
      <c r="F175" s="65" t="s">
        <v>2</v>
      </c>
      <c r="G175" s="65" t="s">
        <v>2</v>
      </c>
      <c r="H175" s="65"/>
      <c r="I175" s="65" t="s">
        <v>2</v>
      </c>
      <c r="J175" s="65" t="s">
        <v>2</v>
      </c>
      <c r="K175" s="61"/>
      <c r="L175" s="61"/>
      <c r="M175" s="61"/>
      <c r="N175" s="61"/>
      <c r="P175" s="20"/>
      <c r="Q175" s="20"/>
      <c r="R175" s="20"/>
      <c r="S175" s="20"/>
      <c r="T175" s="20"/>
      <c r="U175" s="20"/>
      <c r="V175" s="20"/>
      <c r="W175" s="28"/>
      <c r="X175" s="28"/>
      <c r="Y175" s="28"/>
      <c r="Z175" s="28"/>
      <c r="AA175" s="28"/>
      <c r="AB175" s="28"/>
      <c r="AC175" s="28"/>
    </row>
    <row r="176" spans="1:29" x14ac:dyDescent="0.3">
      <c r="A176" s="19" t="s">
        <v>2</v>
      </c>
      <c r="B176" s="19" t="s">
        <v>2</v>
      </c>
      <c r="C176" s="19" t="s">
        <v>2</v>
      </c>
      <c r="D176" s="19" t="s">
        <v>2</v>
      </c>
      <c r="E176" s="19" t="s">
        <v>2</v>
      </c>
      <c r="F176" s="62" t="s">
        <v>2</v>
      </c>
      <c r="G176" s="62" t="s">
        <v>2</v>
      </c>
      <c r="H176" s="62" t="s">
        <v>2</v>
      </c>
      <c r="I176" s="62" t="s">
        <v>2</v>
      </c>
      <c r="J176" s="62" t="s">
        <v>2</v>
      </c>
      <c r="K176" s="61"/>
      <c r="L176" s="61"/>
      <c r="M176" s="61"/>
      <c r="N176" s="61"/>
      <c r="P176" s="20"/>
      <c r="Q176" s="20"/>
      <c r="R176" s="20"/>
      <c r="S176" s="20"/>
      <c r="T176" s="20"/>
      <c r="U176" s="20"/>
      <c r="V176" s="20"/>
      <c r="W176" s="28"/>
      <c r="X176" s="28"/>
      <c r="Y176" s="28"/>
      <c r="Z176" s="28"/>
      <c r="AA176" s="28"/>
      <c r="AB176" s="28"/>
      <c r="AC176" s="28"/>
    </row>
    <row r="177" spans="1:29" x14ac:dyDescent="0.3">
      <c r="A177" s="172" t="s">
        <v>261</v>
      </c>
      <c r="B177" s="171"/>
      <c r="C177" s="171"/>
      <c r="D177" s="171"/>
      <c r="E177" s="171"/>
      <c r="F177" s="59" t="s">
        <v>2</v>
      </c>
      <c r="G177" s="59" t="s">
        <v>2</v>
      </c>
      <c r="H177" s="59" t="s">
        <v>2</v>
      </c>
      <c r="I177" s="59" t="s">
        <v>2</v>
      </c>
      <c r="J177" s="59" t="s">
        <v>2</v>
      </c>
      <c r="K177" s="61"/>
      <c r="L177" s="61"/>
      <c r="M177" s="61"/>
      <c r="N177" s="61"/>
      <c r="P177" s="20"/>
      <c r="Q177" s="20"/>
      <c r="R177" s="20"/>
      <c r="S177" s="20"/>
      <c r="T177" s="20"/>
      <c r="U177" s="20"/>
      <c r="V177" s="20"/>
      <c r="W177" s="28"/>
      <c r="X177" s="28"/>
      <c r="Y177" s="28"/>
      <c r="Z177" s="28"/>
      <c r="AA177" s="28"/>
      <c r="AB177" s="28"/>
      <c r="AC177" s="28"/>
    </row>
    <row r="178" spans="1:29" x14ac:dyDescent="0.3">
      <c r="A178" s="22" t="s">
        <v>2</v>
      </c>
      <c r="B178" s="170" t="s">
        <v>262</v>
      </c>
      <c r="C178" s="171"/>
      <c r="D178" s="171"/>
      <c r="E178" s="171"/>
      <c r="F178" s="65">
        <v>416.9</v>
      </c>
      <c r="G178" s="65">
        <v>0</v>
      </c>
      <c r="H178" s="65">
        <v>0</v>
      </c>
      <c r="I178" s="65">
        <v>0</v>
      </c>
      <c r="J178" s="65">
        <v>0</v>
      </c>
      <c r="K178" s="61">
        <f>K179</f>
        <v>0</v>
      </c>
      <c r="L178" s="61">
        <f t="shared" ref="L178:N178" si="77">L179</f>
        <v>0</v>
      </c>
      <c r="M178" s="61">
        <f t="shared" si="77"/>
        <v>0</v>
      </c>
      <c r="N178" s="61">
        <f t="shared" si="77"/>
        <v>0</v>
      </c>
      <c r="P178" s="20">
        <f t="shared" si="45"/>
        <v>0</v>
      </c>
      <c r="Q178" s="20">
        <f t="shared" si="46"/>
        <v>0</v>
      </c>
      <c r="R178" s="20">
        <f t="shared" si="47"/>
        <v>0</v>
      </c>
      <c r="S178" s="20">
        <f t="shared" si="48"/>
        <v>0</v>
      </c>
      <c r="T178" s="20">
        <f t="shared" si="49"/>
        <v>0</v>
      </c>
      <c r="U178" s="20">
        <f t="shared" si="50"/>
        <v>0</v>
      </c>
      <c r="V178" s="20">
        <f t="shared" si="51"/>
        <v>0</v>
      </c>
      <c r="W178" s="28" t="e">
        <f t="shared" si="52"/>
        <v>#DIV/0!</v>
      </c>
      <c r="X178" s="28" t="e">
        <f t="shared" si="53"/>
        <v>#DIV/0!</v>
      </c>
      <c r="Y178" s="28" t="e">
        <f t="shared" si="54"/>
        <v>#DIV/0!</v>
      </c>
      <c r="Z178" s="28" t="e">
        <f t="shared" si="55"/>
        <v>#DIV/0!</v>
      </c>
      <c r="AA178" s="28" t="e">
        <f t="shared" si="56"/>
        <v>#DIV/0!</v>
      </c>
      <c r="AB178" s="28" t="e">
        <f t="shared" si="57"/>
        <v>#DIV/0!</v>
      </c>
      <c r="AC178" s="28" t="e">
        <f t="shared" si="58"/>
        <v>#DIV/0!</v>
      </c>
    </row>
    <row r="179" spans="1:29" ht="14.4" hidden="1" customHeight="1" outlineLevel="1" collapsed="1" x14ac:dyDescent="0.3">
      <c r="A179" s="6" t="s">
        <v>2</v>
      </c>
      <c r="B179" s="6" t="s">
        <v>2</v>
      </c>
      <c r="C179" s="6" t="s">
        <v>2</v>
      </c>
      <c r="D179" s="22" t="s">
        <v>263</v>
      </c>
      <c r="E179" s="22" t="s">
        <v>264</v>
      </c>
      <c r="F179" s="65">
        <v>416.9</v>
      </c>
      <c r="G179" s="65">
        <v>0</v>
      </c>
      <c r="H179" s="65">
        <v>0</v>
      </c>
      <c r="I179" s="65">
        <v>0</v>
      </c>
      <c r="J179" s="65">
        <v>0</v>
      </c>
      <c r="K179" s="61">
        <f>J179</f>
        <v>0</v>
      </c>
      <c r="L179" s="61">
        <f t="shared" ref="L179:N179" si="78">K179</f>
        <v>0</v>
      </c>
      <c r="M179" s="61">
        <f t="shared" si="78"/>
        <v>0</v>
      </c>
      <c r="N179" s="61">
        <f t="shared" si="78"/>
        <v>0</v>
      </c>
      <c r="P179" s="20">
        <f t="shared" si="45"/>
        <v>0</v>
      </c>
      <c r="Q179" s="20">
        <f t="shared" si="46"/>
        <v>0</v>
      </c>
      <c r="R179" s="20">
        <f t="shared" si="47"/>
        <v>0</v>
      </c>
      <c r="S179" s="20">
        <f t="shared" si="48"/>
        <v>0</v>
      </c>
      <c r="T179" s="20">
        <f t="shared" si="49"/>
        <v>0</v>
      </c>
      <c r="U179" s="20">
        <f t="shared" si="50"/>
        <v>0</v>
      </c>
      <c r="V179" s="20">
        <f t="shared" si="51"/>
        <v>0</v>
      </c>
      <c r="W179" s="28" t="e">
        <f t="shared" si="52"/>
        <v>#DIV/0!</v>
      </c>
      <c r="X179" s="28" t="e">
        <f t="shared" si="53"/>
        <v>#DIV/0!</v>
      </c>
      <c r="Y179" s="28" t="e">
        <f t="shared" si="54"/>
        <v>#DIV/0!</v>
      </c>
      <c r="Z179" s="28" t="e">
        <f t="shared" si="55"/>
        <v>#DIV/0!</v>
      </c>
      <c r="AA179" s="28" t="e">
        <f t="shared" si="56"/>
        <v>#DIV/0!</v>
      </c>
      <c r="AB179" s="28" t="e">
        <f t="shared" si="57"/>
        <v>#DIV/0!</v>
      </c>
      <c r="AC179" s="28" t="e">
        <f t="shared" si="58"/>
        <v>#DIV/0!</v>
      </c>
    </row>
    <row r="180" spans="1:29" ht="14.4" hidden="1" customHeight="1" outlineLevel="1" collapsed="1" x14ac:dyDescent="0.3">
      <c r="A180" s="6" t="s">
        <v>2</v>
      </c>
      <c r="B180" s="6" t="s">
        <v>2</v>
      </c>
      <c r="C180" s="6" t="s">
        <v>2</v>
      </c>
      <c r="D180" s="6" t="s">
        <v>2</v>
      </c>
      <c r="E180" s="6" t="s">
        <v>2</v>
      </c>
      <c r="F180" s="59" t="s">
        <v>2</v>
      </c>
      <c r="G180" s="59" t="s">
        <v>2</v>
      </c>
      <c r="H180" s="59" t="s">
        <v>2</v>
      </c>
      <c r="I180" s="59" t="s">
        <v>2</v>
      </c>
      <c r="J180" s="59" t="s">
        <v>2</v>
      </c>
      <c r="K180" s="61"/>
      <c r="L180" s="61"/>
      <c r="M180" s="61"/>
      <c r="N180" s="61"/>
      <c r="P180" s="20" t="e">
        <f t="shared" si="45"/>
        <v>#VALUE!</v>
      </c>
      <c r="Q180" s="20" t="e">
        <f t="shared" si="46"/>
        <v>#VALUE!</v>
      </c>
      <c r="R180" s="20" t="e">
        <f t="shared" si="47"/>
        <v>#VALUE!</v>
      </c>
      <c r="S180" s="20" t="e">
        <f t="shared" si="48"/>
        <v>#VALUE!</v>
      </c>
      <c r="T180" s="20">
        <f t="shared" si="49"/>
        <v>0</v>
      </c>
      <c r="U180" s="20">
        <f t="shared" si="50"/>
        <v>0</v>
      </c>
      <c r="V180" s="20">
        <f t="shared" si="51"/>
        <v>0</v>
      </c>
      <c r="W180" s="28" t="e">
        <f t="shared" si="52"/>
        <v>#VALUE!</v>
      </c>
      <c r="X180" s="28" t="e">
        <f t="shared" si="53"/>
        <v>#VALUE!</v>
      </c>
      <c r="Y180" s="28" t="e">
        <f t="shared" si="54"/>
        <v>#VALUE!</v>
      </c>
      <c r="Z180" s="28" t="e">
        <f t="shared" si="55"/>
        <v>#VALUE!</v>
      </c>
      <c r="AA180" s="28" t="e">
        <f t="shared" si="56"/>
        <v>#DIV/0!</v>
      </c>
      <c r="AB180" s="28" t="e">
        <f t="shared" si="57"/>
        <v>#DIV/0!</v>
      </c>
      <c r="AC180" s="28" t="e">
        <f t="shared" si="58"/>
        <v>#DIV/0!</v>
      </c>
    </row>
    <row r="181" spans="1:29" collapsed="1" x14ac:dyDescent="0.3">
      <c r="A181" s="22" t="s">
        <v>2</v>
      </c>
      <c r="B181" s="170" t="s">
        <v>265</v>
      </c>
      <c r="C181" s="171"/>
      <c r="D181" s="171"/>
      <c r="E181" s="171"/>
      <c r="F181" s="65">
        <v>158338.5</v>
      </c>
      <c r="G181" s="65">
        <v>151000</v>
      </c>
      <c r="H181" s="65">
        <v>151000</v>
      </c>
      <c r="I181" s="65">
        <v>151000</v>
      </c>
      <c r="J181" s="65">
        <v>151000</v>
      </c>
      <c r="K181" s="61">
        <f>SUM(K182:K185)</f>
        <v>151000</v>
      </c>
      <c r="L181" s="61">
        <f t="shared" ref="L181:N181" si="79">SUM(L182:L185)</f>
        <v>151000</v>
      </c>
      <c r="M181" s="61">
        <f t="shared" si="79"/>
        <v>151000</v>
      </c>
      <c r="N181" s="61">
        <f t="shared" si="79"/>
        <v>151000</v>
      </c>
      <c r="P181" s="20">
        <f t="shared" si="45"/>
        <v>0</v>
      </c>
      <c r="Q181" s="20">
        <f t="shared" si="46"/>
        <v>0</v>
      </c>
      <c r="R181" s="20">
        <f t="shared" si="47"/>
        <v>0</v>
      </c>
      <c r="S181" s="20">
        <f t="shared" si="48"/>
        <v>0</v>
      </c>
      <c r="T181" s="20">
        <f t="shared" si="49"/>
        <v>0</v>
      </c>
      <c r="U181" s="20">
        <f t="shared" si="50"/>
        <v>0</v>
      </c>
      <c r="V181" s="20">
        <f t="shared" si="51"/>
        <v>0</v>
      </c>
      <c r="W181" s="28">
        <f t="shared" si="52"/>
        <v>0</v>
      </c>
      <c r="X181" s="28">
        <f t="shared" si="53"/>
        <v>0</v>
      </c>
      <c r="Y181" s="28">
        <f t="shared" si="54"/>
        <v>0</v>
      </c>
      <c r="Z181" s="28">
        <f t="shared" si="55"/>
        <v>0</v>
      </c>
      <c r="AA181" s="28">
        <f t="shared" si="56"/>
        <v>0</v>
      </c>
      <c r="AB181" s="28">
        <f t="shared" si="57"/>
        <v>0</v>
      </c>
      <c r="AC181" s="28">
        <f t="shared" si="58"/>
        <v>0</v>
      </c>
    </row>
    <row r="182" spans="1:29" ht="14.4" hidden="1" customHeight="1" outlineLevel="1" collapsed="1" x14ac:dyDescent="0.3">
      <c r="A182" s="6" t="s">
        <v>2</v>
      </c>
      <c r="B182" s="6" t="s">
        <v>2</v>
      </c>
      <c r="C182" s="6" t="s">
        <v>2</v>
      </c>
      <c r="D182" s="22" t="s">
        <v>266</v>
      </c>
      <c r="E182" s="22" t="s">
        <v>267</v>
      </c>
      <c r="F182" s="65">
        <v>151396.1</v>
      </c>
      <c r="G182" s="65">
        <v>151000</v>
      </c>
      <c r="H182" s="65">
        <v>151000</v>
      </c>
      <c r="I182" s="65">
        <v>151000</v>
      </c>
      <c r="J182" s="65">
        <v>151000</v>
      </c>
      <c r="K182" s="61">
        <f>J182</f>
        <v>151000</v>
      </c>
      <c r="L182" s="61">
        <f t="shared" ref="L182:N182" si="80">K182</f>
        <v>151000</v>
      </c>
      <c r="M182" s="61">
        <f t="shared" si="80"/>
        <v>151000</v>
      </c>
      <c r="N182" s="61">
        <f t="shared" si="80"/>
        <v>151000</v>
      </c>
      <c r="P182" s="20">
        <f t="shared" si="45"/>
        <v>0</v>
      </c>
      <c r="Q182" s="20">
        <f t="shared" si="46"/>
        <v>0</v>
      </c>
      <c r="R182" s="20">
        <f t="shared" si="47"/>
        <v>0</v>
      </c>
      <c r="S182" s="20">
        <f t="shared" si="48"/>
        <v>0</v>
      </c>
      <c r="T182" s="20">
        <f t="shared" si="49"/>
        <v>0</v>
      </c>
      <c r="U182" s="20">
        <f t="shared" si="50"/>
        <v>0</v>
      </c>
      <c r="V182" s="20">
        <f t="shared" si="51"/>
        <v>0</v>
      </c>
      <c r="W182" s="28">
        <f t="shared" si="52"/>
        <v>0</v>
      </c>
      <c r="X182" s="28">
        <f t="shared" si="53"/>
        <v>0</v>
      </c>
      <c r="Y182" s="28">
        <f t="shared" si="54"/>
        <v>0</v>
      </c>
      <c r="Z182" s="28">
        <f t="shared" si="55"/>
        <v>0</v>
      </c>
      <c r="AA182" s="28">
        <f t="shared" si="56"/>
        <v>0</v>
      </c>
      <c r="AB182" s="28">
        <f t="shared" si="57"/>
        <v>0</v>
      </c>
      <c r="AC182" s="28">
        <f t="shared" si="58"/>
        <v>0</v>
      </c>
    </row>
    <row r="183" spans="1:29" ht="14.4" hidden="1" customHeight="1" outlineLevel="1" collapsed="1" x14ac:dyDescent="0.3">
      <c r="A183" s="6" t="s">
        <v>2</v>
      </c>
      <c r="B183" s="6" t="s">
        <v>2</v>
      </c>
      <c r="C183" s="6" t="s">
        <v>2</v>
      </c>
      <c r="D183" s="22" t="s">
        <v>268</v>
      </c>
      <c r="E183" s="22" t="s">
        <v>269</v>
      </c>
      <c r="F183" s="65">
        <v>264.3</v>
      </c>
      <c r="G183" s="65">
        <v>0</v>
      </c>
      <c r="H183" s="65">
        <v>0</v>
      </c>
      <c r="I183" s="65">
        <v>0</v>
      </c>
      <c r="J183" s="65">
        <v>0</v>
      </c>
      <c r="K183" s="61">
        <f t="shared" ref="K183:N183" si="81">J183</f>
        <v>0</v>
      </c>
      <c r="L183" s="61">
        <f t="shared" si="81"/>
        <v>0</v>
      </c>
      <c r="M183" s="61">
        <f t="shared" si="81"/>
        <v>0</v>
      </c>
      <c r="N183" s="61">
        <f t="shared" si="81"/>
        <v>0</v>
      </c>
      <c r="P183" s="20">
        <f t="shared" si="45"/>
        <v>0</v>
      </c>
      <c r="Q183" s="20">
        <f t="shared" si="46"/>
        <v>0</v>
      </c>
      <c r="R183" s="20">
        <f t="shared" si="47"/>
        <v>0</v>
      </c>
      <c r="S183" s="20">
        <f t="shared" si="48"/>
        <v>0</v>
      </c>
      <c r="T183" s="20">
        <f t="shared" si="49"/>
        <v>0</v>
      </c>
      <c r="U183" s="20">
        <f t="shared" si="50"/>
        <v>0</v>
      </c>
      <c r="V183" s="20">
        <f t="shared" si="51"/>
        <v>0</v>
      </c>
      <c r="W183" s="28" t="e">
        <f t="shared" si="52"/>
        <v>#DIV/0!</v>
      </c>
      <c r="X183" s="28" t="e">
        <f t="shared" si="53"/>
        <v>#DIV/0!</v>
      </c>
      <c r="Y183" s="28" t="e">
        <f t="shared" si="54"/>
        <v>#DIV/0!</v>
      </c>
      <c r="Z183" s="28" t="e">
        <f t="shared" si="55"/>
        <v>#DIV/0!</v>
      </c>
      <c r="AA183" s="28" t="e">
        <f t="shared" si="56"/>
        <v>#DIV/0!</v>
      </c>
      <c r="AB183" s="28" t="e">
        <f t="shared" si="57"/>
        <v>#DIV/0!</v>
      </c>
      <c r="AC183" s="28" t="e">
        <f t="shared" si="58"/>
        <v>#DIV/0!</v>
      </c>
    </row>
    <row r="184" spans="1:29" ht="14.4" hidden="1" customHeight="1" outlineLevel="1" collapsed="1" x14ac:dyDescent="0.3">
      <c r="A184" s="6" t="s">
        <v>2</v>
      </c>
      <c r="B184" s="6" t="s">
        <v>2</v>
      </c>
      <c r="C184" s="6" t="s">
        <v>2</v>
      </c>
      <c r="D184" s="22" t="s">
        <v>270</v>
      </c>
      <c r="E184" s="22" t="s">
        <v>271</v>
      </c>
      <c r="F184" s="65">
        <v>2697.76</v>
      </c>
      <c r="G184" s="65">
        <v>0</v>
      </c>
      <c r="H184" s="65">
        <v>0</v>
      </c>
      <c r="I184" s="65">
        <v>0</v>
      </c>
      <c r="J184" s="65">
        <v>0</v>
      </c>
      <c r="K184" s="61">
        <f t="shared" ref="K184:N184" si="82">J184</f>
        <v>0</v>
      </c>
      <c r="L184" s="61">
        <f t="shared" si="82"/>
        <v>0</v>
      </c>
      <c r="M184" s="61">
        <f t="shared" si="82"/>
        <v>0</v>
      </c>
      <c r="N184" s="61">
        <f t="shared" si="82"/>
        <v>0</v>
      </c>
      <c r="P184" s="20">
        <f t="shared" si="45"/>
        <v>0</v>
      </c>
      <c r="Q184" s="20">
        <f t="shared" si="46"/>
        <v>0</v>
      </c>
      <c r="R184" s="20">
        <f t="shared" si="47"/>
        <v>0</v>
      </c>
      <c r="S184" s="20">
        <f t="shared" si="48"/>
        <v>0</v>
      </c>
      <c r="T184" s="20">
        <f t="shared" si="49"/>
        <v>0</v>
      </c>
      <c r="U184" s="20">
        <f t="shared" si="50"/>
        <v>0</v>
      </c>
      <c r="V184" s="20">
        <f t="shared" si="51"/>
        <v>0</v>
      </c>
      <c r="W184" s="28" t="e">
        <f t="shared" si="52"/>
        <v>#DIV/0!</v>
      </c>
      <c r="X184" s="28" t="e">
        <f t="shared" si="53"/>
        <v>#DIV/0!</v>
      </c>
      <c r="Y184" s="28" t="e">
        <f t="shared" si="54"/>
        <v>#DIV/0!</v>
      </c>
      <c r="Z184" s="28" t="e">
        <f t="shared" si="55"/>
        <v>#DIV/0!</v>
      </c>
      <c r="AA184" s="28" t="e">
        <f t="shared" si="56"/>
        <v>#DIV/0!</v>
      </c>
      <c r="AB184" s="28" t="e">
        <f t="shared" si="57"/>
        <v>#DIV/0!</v>
      </c>
      <c r="AC184" s="28" t="e">
        <f t="shared" si="58"/>
        <v>#DIV/0!</v>
      </c>
    </row>
    <row r="185" spans="1:29" ht="14.4" hidden="1" customHeight="1" outlineLevel="1" collapsed="1" x14ac:dyDescent="0.3">
      <c r="A185" s="6" t="s">
        <v>2</v>
      </c>
      <c r="B185" s="6" t="s">
        <v>2</v>
      </c>
      <c r="C185" s="6" t="s">
        <v>2</v>
      </c>
      <c r="D185" s="22" t="s">
        <v>272</v>
      </c>
      <c r="E185" s="22" t="s">
        <v>273</v>
      </c>
      <c r="F185" s="65">
        <v>3980.34</v>
      </c>
      <c r="G185" s="65">
        <v>0</v>
      </c>
      <c r="H185" s="65">
        <v>0</v>
      </c>
      <c r="I185" s="65">
        <v>0</v>
      </c>
      <c r="J185" s="65">
        <v>0</v>
      </c>
      <c r="K185" s="61">
        <f t="shared" ref="K185:N185" si="83">J185</f>
        <v>0</v>
      </c>
      <c r="L185" s="61">
        <f t="shared" si="83"/>
        <v>0</v>
      </c>
      <c r="M185" s="61">
        <f t="shared" si="83"/>
        <v>0</v>
      </c>
      <c r="N185" s="61">
        <f t="shared" si="83"/>
        <v>0</v>
      </c>
      <c r="P185" s="20">
        <f t="shared" si="45"/>
        <v>0</v>
      </c>
      <c r="Q185" s="20">
        <f t="shared" si="46"/>
        <v>0</v>
      </c>
      <c r="R185" s="20">
        <f t="shared" si="47"/>
        <v>0</v>
      </c>
      <c r="S185" s="20">
        <f t="shared" si="48"/>
        <v>0</v>
      </c>
      <c r="T185" s="20">
        <f t="shared" si="49"/>
        <v>0</v>
      </c>
      <c r="U185" s="20">
        <f t="shared" si="50"/>
        <v>0</v>
      </c>
      <c r="V185" s="20">
        <f t="shared" si="51"/>
        <v>0</v>
      </c>
      <c r="W185" s="28" t="e">
        <f t="shared" si="52"/>
        <v>#DIV/0!</v>
      </c>
      <c r="X185" s="28" t="e">
        <f t="shared" si="53"/>
        <v>#DIV/0!</v>
      </c>
      <c r="Y185" s="28" t="e">
        <f t="shared" si="54"/>
        <v>#DIV/0!</v>
      </c>
      <c r="Z185" s="28" t="e">
        <f t="shared" si="55"/>
        <v>#DIV/0!</v>
      </c>
      <c r="AA185" s="28" t="e">
        <f t="shared" si="56"/>
        <v>#DIV/0!</v>
      </c>
      <c r="AB185" s="28" t="e">
        <f t="shared" si="57"/>
        <v>#DIV/0!</v>
      </c>
      <c r="AC185" s="28" t="e">
        <f t="shared" si="58"/>
        <v>#DIV/0!</v>
      </c>
    </row>
    <row r="186" spans="1:29" ht="14.4" hidden="1" customHeight="1" outlineLevel="1" collapsed="1" x14ac:dyDescent="0.3">
      <c r="A186" s="6" t="s">
        <v>2</v>
      </c>
      <c r="B186" s="6" t="s">
        <v>2</v>
      </c>
      <c r="C186" s="6" t="s">
        <v>2</v>
      </c>
      <c r="D186" s="6" t="s">
        <v>2</v>
      </c>
      <c r="E186" s="6" t="s">
        <v>2</v>
      </c>
      <c r="F186" s="59" t="s">
        <v>2</v>
      </c>
      <c r="G186" s="59" t="s">
        <v>2</v>
      </c>
      <c r="H186" s="59" t="s">
        <v>2</v>
      </c>
      <c r="I186" s="59" t="s">
        <v>2</v>
      </c>
      <c r="J186" s="59" t="s">
        <v>2</v>
      </c>
      <c r="K186" s="61"/>
      <c r="L186" s="61"/>
      <c r="M186" s="61"/>
      <c r="N186" s="61"/>
      <c r="P186" s="20" t="e">
        <f t="shared" si="45"/>
        <v>#VALUE!</v>
      </c>
      <c r="Q186" s="20" t="e">
        <f t="shared" si="46"/>
        <v>#VALUE!</v>
      </c>
      <c r="R186" s="20" t="e">
        <f t="shared" si="47"/>
        <v>#VALUE!</v>
      </c>
      <c r="S186" s="20" t="e">
        <f t="shared" si="48"/>
        <v>#VALUE!</v>
      </c>
      <c r="T186" s="20">
        <f t="shared" si="49"/>
        <v>0</v>
      </c>
      <c r="U186" s="20">
        <f t="shared" si="50"/>
        <v>0</v>
      </c>
      <c r="V186" s="20">
        <f t="shared" si="51"/>
        <v>0</v>
      </c>
      <c r="W186" s="28" t="e">
        <f t="shared" si="52"/>
        <v>#VALUE!</v>
      </c>
      <c r="X186" s="28" t="e">
        <f t="shared" si="53"/>
        <v>#VALUE!</v>
      </c>
      <c r="Y186" s="28" t="e">
        <f t="shared" si="54"/>
        <v>#VALUE!</v>
      </c>
      <c r="Z186" s="28" t="e">
        <f t="shared" si="55"/>
        <v>#VALUE!</v>
      </c>
      <c r="AA186" s="28" t="e">
        <f t="shared" si="56"/>
        <v>#DIV/0!</v>
      </c>
      <c r="AB186" s="28" t="e">
        <f t="shared" si="57"/>
        <v>#DIV/0!</v>
      </c>
      <c r="AC186" s="28" t="e">
        <f t="shared" si="58"/>
        <v>#DIV/0!</v>
      </c>
    </row>
    <row r="187" spans="1:29" collapsed="1" x14ac:dyDescent="0.3">
      <c r="A187" s="22" t="s">
        <v>2</v>
      </c>
      <c r="B187" s="170" t="s">
        <v>274</v>
      </c>
      <c r="C187" s="171"/>
      <c r="D187" s="171"/>
      <c r="E187" s="171"/>
      <c r="F187" s="65">
        <v>-56862.68</v>
      </c>
      <c r="G187" s="65">
        <v>-65000</v>
      </c>
      <c r="H187" s="65">
        <v>-65000</v>
      </c>
      <c r="I187" s="65">
        <v>-65000</v>
      </c>
      <c r="J187" s="65">
        <v>-65000</v>
      </c>
      <c r="K187" s="61">
        <f>K188</f>
        <v>-65000</v>
      </c>
      <c r="L187" s="61">
        <f t="shared" ref="L187:N187" si="84">L188</f>
        <v>-65000</v>
      </c>
      <c r="M187" s="61">
        <f t="shared" si="84"/>
        <v>-65000</v>
      </c>
      <c r="N187" s="61">
        <f t="shared" si="84"/>
        <v>-65000</v>
      </c>
      <c r="P187" s="20">
        <f t="shared" si="45"/>
        <v>0</v>
      </c>
      <c r="Q187" s="20">
        <f t="shared" si="46"/>
        <v>0</v>
      </c>
      <c r="R187" s="20">
        <f t="shared" si="47"/>
        <v>0</v>
      </c>
      <c r="S187" s="20">
        <f t="shared" si="48"/>
        <v>0</v>
      </c>
      <c r="T187" s="20">
        <f t="shared" si="49"/>
        <v>0</v>
      </c>
      <c r="U187" s="20">
        <f t="shared" si="50"/>
        <v>0</v>
      </c>
      <c r="V187" s="20">
        <f t="shared" si="51"/>
        <v>0</v>
      </c>
      <c r="W187" s="28">
        <f t="shared" si="52"/>
        <v>0</v>
      </c>
      <c r="X187" s="28">
        <f t="shared" si="53"/>
        <v>0</v>
      </c>
      <c r="Y187" s="28">
        <f t="shared" si="54"/>
        <v>0</v>
      </c>
      <c r="Z187" s="28">
        <f t="shared" si="55"/>
        <v>0</v>
      </c>
      <c r="AA187" s="28">
        <f t="shared" si="56"/>
        <v>0</v>
      </c>
      <c r="AB187" s="28">
        <f t="shared" si="57"/>
        <v>0</v>
      </c>
      <c r="AC187" s="28">
        <f t="shared" si="58"/>
        <v>0</v>
      </c>
    </row>
    <row r="188" spans="1:29" ht="14.4" hidden="1" customHeight="1" outlineLevel="1" collapsed="1" x14ac:dyDescent="0.3">
      <c r="A188" s="6" t="s">
        <v>2</v>
      </c>
      <c r="B188" s="6" t="s">
        <v>2</v>
      </c>
      <c r="C188" s="6" t="s">
        <v>2</v>
      </c>
      <c r="D188" s="22" t="s">
        <v>275</v>
      </c>
      <c r="E188" s="22" t="s">
        <v>276</v>
      </c>
      <c r="F188" s="65">
        <v>-56862.68</v>
      </c>
      <c r="G188" s="65">
        <v>-65000</v>
      </c>
      <c r="H188" s="65">
        <v>-65000</v>
      </c>
      <c r="I188" s="65">
        <v>-65000</v>
      </c>
      <c r="J188" s="65">
        <v>-65000</v>
      </c>
      <c r="K188" s="61">
        <f>J188</f>
        <v>-65000</v>
      </c>
      <c r="L188" s="61">
        <f t="shared" ref="L188:N188" si="85">K188</f>
        <v>-65000</v>
      </c>
      <c r="M188" s="61">
        <f t="shared" si="85"/>
        <v>-65000</v>
      </c>
      <c r="N188" s="61">
        <f t="shared" si="85"/>
        <v>-65000</v>
      </c>
      <c r="P188" s="20">
        <f t="shared" si="45"/>
        <v>0</v>
      </c>
      <c r="Q188" s="20">
        <f t="shared" si="46"/>
        <v>0</v>
      </c>
      <c r="R188" s="20">
        <f t="shared" si="47"/>
        <v>0</v>
      </c>
      <c r="S188" s="20">
        <f t="shared" si="48"/>
        <v>0</v>
      </c>
      <c r="T188" s="20">
        <f t="shared" si="49"/>
        <v>0</v>
      </c>
      <c r="U188" s="20">
        <f t="shared" si="50"/>
        <v>0</v>
      </c>
      <c r="V188" s="20">
        <f t="shared" si="51"/>
        <v>0</v>
      </c>
      <c r="W188" s="28">
        <f t="shared" si="52"/>
        <v>0</v>
      </c>
      <c r="X188" s="28">
        <f t="shared" si="53"/>
        <v>0</v>
      </c>
      <c r="Y188" s="28">
        <f t="shared" si="54"/>
        <v>0</v>
      </c>
      <c r="Z188" s="28">
        <f t="shared" si="55"/>
        <v>0</v>
      </c>
      <c r="AA188" s="28">
        <f t="shared" si="56"/>
        <v>0</v>
      </c>
      <c r="AB188" s="28">
        <f t="shared" si="57"/>
        <v>0</v>
      </c>
      <c r="AC188" s="28">
        <f t="shared" si="58"/>
        <v>0</v>
      </c>
    </row>
    <row r="189" spans="1:29" ht="14.4" hidden="1" customHeight="1" outlineLevel="1" collapsed="1" x14ac:dyDescent="0.3">
      <c r="A189" s="6" t="s">
        <v>2</v>
      </c>
      <c r="B189" s="6" t="s">
        <v>2</v>
      </c>
      <c r="C189" s="6" t="s">
        <v>2</v>
      </c>
      <c r="D189" s="6" t="s">
        <v>2</v>
      </c>
      <c r="E189" s="6" t="s">
        <v>2</v>
      </c>
      <c r="F189" s="59" t="s">
        <v>2</v>
      </c>
      <c r="G189" s="59" t="s">
        <v>2</v>
      </c>
      <c r="H189" s="59" t="s">
        <v>2</v>
      </c>
      <c r="I189" s="59" t="s">
        <v>2</v>
      </c>
      <c r="J189" s="59" t="s">
        <v>2</v>
      </c>
      <c r="K189" s="61"/>
      <c r="L189" s="61"/>
      <c r="M189" s="61"/>
      <c r="N189" s="61"/>
      <c r="P189" s="20" t="e">
        <f t="shared" si="45"/>
        <v>#VALUE!</v>
      </c>
      <c r="Q189" s="20" t="e">
        <f t="shared" si="46"/>
        <v>#VALUE!</v>
      </c>
      <c r="R189" s="20" t="e">
        <f t="shared" si="47"/>
        <v>#VALUE!</v>
      </c>
      <c r="S189" s="20" t="e">
        <f t="shared" si="48"/>
        <v>#VALUE!</v>
      </c>
      <c r="T189" s="20">
        <f t="shared" si="49"/>
        <v>0</v>
      </c>
      <c r="U189" s="20">
        <f t="shared" si="50"/>
        <v>0</v>
      </c>
      <c r="V189" s="20">
        <f t="shared" si="51"/>
        <v>0</v>
      </c>
      <c r="W189" s="28" t="e">
        <f t="shared" si="52"/>
        <v>#VALUE!</v>
      </c>
      <c r="X189" s="28" t="e">
        <f t="shared" si="53"/>
        <v>#VALUE!</v>
      </c>
      <c r="Y189" s="28" t="e">
        <f t="shared" si="54"/>
        <v>#VALUE!</v>
      </c>
      <c r="Z189" s="28" t="e">
        <f t="shared" si="55"/>
        <v>#VALUE!</v>
      </c>
      <c r="AA189" s="28" t="e">
        <f t="shared" si="56"/>
        <v>#DIV/0!</v>
      </c>
      <c r="AB189" s="28" t="e">
        <f t="shared" si="57"/>
        <v>#DIV/0!</v>
      </c>
      <c r="AC189" s="28" t="e">
        <f t="shared" si="58"/>
        <v>#DIV/0!</v>
      </c>
    </row>
    <row r="190" spans="1:29" collapsed="1" x14ac:dyDescent="0.3">
      <c r="A190" s="22" t="s">
        <v>2</v>
      </c>
      <c r="B190" s="170" t="s">
        <v>277</v>
      </c>
      <c r="C190" s="171"/>
      <c r="D190" s="171"/>
      <c r="E190" s="171"/>
      <c r="F190" s="65">
        <v>-11113.5</v>
      </c>
      <c r="G190" s="65">
        <v>0</v>
      </c>
      <c r="H190" s="65">
        <v>0</v>
      </c>
      <c r="I190" s="65">
        <v>0</v>
      </c>
      <c r="J190" s="65">
        <v>0</v>
      </c>
      <c r="K190" s="61">
        <f>SUM(K191:K194)</f>
        <v>0</v>
      </c>
      <c r="L190" s="61">
        <f t="shared" ref="L190:N190" si="86">SUM(L191:L194)</f>
        <v>0</v>
      </c>
      <c r="M190" s="61">
        <f t="shared" si="86"/>
        <v>0</v>
      </c>
      <c r="N190" s="61">
        <f t="shared" si="86"/>
        <v>0</v>
      </c>
      <c r="P190" s="20">
        <f t="shared" si="45"/>
        <v>0</v>
      </c>
      <c r="Q190" s="20">
        <f t="shared" si="46"/>
        <v>0</v>
      </c>
      <c r="R190" s="20">
        <f t="shared" si="47"/>
        <v>0</v>
      </c>
      <c r="S190" s="20">
        <f t="shared" si="48"/>
        <v>0</v>
      </c>
      <c r="T190" s="20">
        <f t="shared" si="49"/>
        <v>0</v>
      </c>
      <c r="U190" s="20">
        <f t="shared" si="50"/>
        <v>0</v>
      </c>
      <c r="V190" s="20">
        <f t="shared" si="51"/>
        <v>0</v>
      </c>
      <c r="W190" s="28" t="e">
        <f t="shared" si="52"/>
        <v>#DIV/0!</v>
      </c>
      <c r="X190" s="28" t="e">
        <f t="shared" si="53"/>
        <v>#DIV/0!</v>
      </c>
      <c r="Y190" s="28" t="e">
        <f t="shared" si="54"/>
        <v>#DIV/0!</v>
      </c>
      <c r="Z190" s="28" t="e">
        <f t="shared" si="55"/>
        <v>#DIV/0!</v>
      </c>
      <c r="AA190" s="28" t="e">
        <f t="shared" si="56"/>
        <v>#DIV/0!</v>
      </c>
      <c r="AB190" s="28" t="e">
        <f t="shared" si="57"/>
        <v>#DIV/0!</v>
      </c>
      <c r="AC190" s="28" t="e">
        <f t="shared" si="58"/>
        <v>#DIV/0!</v>
      </c>
    </row>
    <row r="191" spans="1:29" ht="14.4" hidden="1" customHeight="1" outlineLevel="1" collapsed="1" x14ac:dyDescent="0.3">
      <c r="A191" s="6" t="s">
        <v>2</v>
      </c>
      <c r="B191" s="6" t="s">
        <v>2</v>
      </c>
      <c r="C191" s="6" t="s">
        <v>2</v>
      </c>
      <c r="D191" s="22" t="s">
        <v>278</v>
      </c>
      <c r="E191" s="22" t="s">
        <v>279</v>
      </c>
      <c r="F191" s="65">
        <v>-24.3</v>
      </c>
      <c r="G191" s="65">
        <v>0</v>
      </c>
      <c r="H191" s="65">
        <v>0</v>
      </c>
      <c r="I191" s="65">
        <v>0</v>
      </c>
      <c r="J191" s="65">
        <v>0</v>
      </c>
      <c r="K191" s="61">
        <f>J191</f>
        <v>0</v>
      </c>
      <c r="L191" s="61">
        <f t="shared" ref="L191:N191" si="87">K191</f>
        <v>0</v>
      </c>
      <c r="M191" s="61">
        <f t="shared" si="87"/>
        <v>0</v>
      </c>
      <c r="N191" s="61">
        <f t="shared" si="87"/>
        <v>0</v>
      </c>
      <c r="P191" s="20">
        <f t="shared" si="45"/>
        <v>0</v>
      </c>
      <c r="Q191" s="20">
        <f t="shared" si="46"/>
        <v>0</v>
      </c>
      <c r="R191" s="20">
        <f t="shared" si="47"/>
        <v>0</v>
      </c>
      <c r="S191" s="20">
        <f t="shared" si="48"/>
        <v>0</v>
      </c>
      <c r="T191" s="20">
        <f t="shared" si="49"/>
        <v>0</v>
      </c>
      <c r="U191" s="20">
        <f t="shared" si="50"/>
        <v>0</v>
      </c>
      <c r="V191" s="20">
        <f t="shared" si="51"/>
        <v>0</v>
      </c>
      <c r="W191" s="28" t="e">
        <f t="shared" si="52"/>
        <v>#DIV/0!</v>
      </c>
      <c r="X191" s="28" t="e">
        <f t="shared" si="53"/>
        <v>#DIV/0!</v>
      </c>
      <c r="Y191" s="28" t="e">
        <f t="shared" si="54"/>
        <v>#DIV/0!</v>
      </c>
      <c r="Z191" s="28" t="e">
        <f t="shared" si="55"/>
        <v>#DIV/0!</v>
      </c>
      <c r="AA191" s="28" t="e">
        <f t="shared" si="56"/>
        <v>#DIV/0!</v>
      </c>
      <c r="AB191" s="28" t="e">
        <f t="shared" si="57"/>
        <v>#DIV/0!</v>
      </c>
      <c r="AC191" s="28" t="e">
        <f t="shared" si="58"/>
        <v>#DIV/0!</v>
      </c>
    </row>
    <row r="192" spans="1:29" ht="14.4" hidden="1" customHeight="1" outlineLevel="1" collapsed="1" x14ac:dyDescent="0.3">
      <c r="A192" s="6" t="s">
        <v>2</v>
      </c>
      <c r="B192" s="6" t="s">
        <v>2</v>
      </c>
      <c r="C192" s="6" t="s">
        <v>2</v>
      </c>
      <c r="D192" s="22" t="s">
        <v>280</v>
      </c>
      <c r="E192" s="22" t="s">
        <v>281</v>
      </c>
      <c r="F192" s="65">
        <v>-193.03</v>
      </c>
      <c r="G192" s="65">
        <v>0</v>
      </c>
      <c r="H192" s="65">
        <v>0</v>
      </c>
      <c r="I192" s="65">
        <v>0</v>
      </c>
      <c r="J192" s="65">
        <v>0</v>
      </c>
      <c r="K192" s="61">
        <f t="shared" ref="K192:N193" si="88">J192</f>
        <v>0</v>
      </c>
      <c r="L192" s="61">
        <f t="shared" si="88"/>
        <v>0</v>
      </c>
      <c r="M192" s="61">
        <f t="shared" si="88"/>
        <v>0</v>
      </c>
      <c r="N192" s="61">
        <f t="shared" si="88"/>
        <v>0</v>
      </c>
      <c r="P192" s="20">
        <f t="shared" si="45"/>
        <v>0</v>
      </c>
      <c r="Q192" s="20">
        <f t="shared" si="46"/>
        <v>0</v>
      </c>
      <c r="R192" s="20">
        <f t="shared" si="47"/>
        <v>0</v>
      </c>
      <c r="S192" s="20">
        <f t="shared" si="48"/>
        <v>0</v>
      </c>
      <c r="T192" s="20">
        <f t="shared" si="49"/>
        <v>0</v>
      </c>
      <c r="U192" s="20">
        <f t="shared" si="50"/>
        <v>0</v>
      </c>
      <c r="V192" s="20">
        <f t="shared" si="51"/>
        <v>0</v>
      </c>
      <c r="W192" s="28" t="e">
        <f t="shared" si="52"/>
        <v>#DIV/0!</v>
      </c>
      <c r="X192" s="28" t="e">
        <f t="shared" si="53"/>
        <v>#DIV/0!</v>
      </c>
      <c r="Y192" s="28" t="e">
        <f t="shared" si="54"/>
        <v>#DIV/0!</v>
      </c>
      <c r="Z192" s="28" t="e">
        <f t="shared" si="55"/>
        <v>#DIV/0!</v>
      </c>
      <c r="AA192" s="28" t="e">
        <f t="shared" si="56"/>
        <v>#DIV/0!</v>
      </c>
      <c r="AB192" s="28" t="e">
        <f t="shared" si="57"/>
        <v>#DIV/0!</v>
      </c>
      <c r="AC192" s="28" t="e">
        <f t="shared" si="58"/>
        <v>#DIV/0!</v>
      </c>
    </row>
    <row r="193" spans="1:29" ht="14.4" hidden="1" customHeight="1" outlineLevel="1" collapsed="1" x14ac:dyDescent="0.3">
      <c r="A193" s="6" t="s">
        <v>2</v>
      </c>
      <c r="B193" s="6" t="s">
        <v>2</v>
      </c>
      <c r="C193" s="6" t="s">
        <v>2</v>
      </c>
      <c r="D193" s="22" t="s">
        <v>347</v>
      </c>
      <c r="E193" s="22" t="s">
        <v>346</v>
      </c>
      <c r="F193" s="65">
        <v>-6403.49</v>
      </c>
      <c r="G193" s="65">
        <v>0</v>
      </c>
      <c r="H193" s="65">
        <v>0</v>
      </c>
      <c r="I193" s="65">
        <v>0</v>
      </c>
      <c r="J193" s="65">
        <v>0</v>
      </c>
      <c r="K193" s="61">
        <f t="shared" si="88"/>
        <v>0</v>
      </c>
      <c r="L193" s="61">
        <f t="shared" si="88"/>
        <v>0</v>
      </c>
      <c r="M193" s="61">
        <f t="shared" si="88"/>
        <v>0</v>
      </c>
      <c r="N193" s="61">
        <f t="shared" si="88"/>
        <v>0</v>
      </c>
      <c r="P193" s="20">
        <f t="shared" si="45"/>
        <v>0</v>
      </c>
      <c r="Q193" s="20">
        <f t="shared" si="46"/>
        <v>0</v>
      </c>
      <c r="R193" s="20">
        <f t="shared" si="47"/>
        <v>0</v>
      </c>
      <c r="S193" s="20">
        <f t="shared" si="48"/>
        <v>0</v>
      </c>
      <c r="T193" s="20">
        <f t="shared" si="49"/>
        <v>0</v>
      </c>
      <c r="U193" s="20">
        <f t="shared" si="50"/>
        <v>0</v>
      </c>
      <c r="V193" s="20">
        <f t="shared" si="51"/>
        <v>0</v>
      </c>
      <c r="W193" s="28" t="e">
        <f t="shared" si="52"/>
        <v>#DIV/0!</v>
      </c>
      <c r="X193" s="28" t="e">
        <f t="shared" si="53"/>
        <v>#DIV/0!</v>
      </c>
      <c r="Y193" s="28" t="e">
        <f t="shared" si="54"/>
        <v>#DIV/0!</v>
      </c>
      <c r="Z193" s="28" t="e">
        <f t="shared" si="55"/>
        <v>#DIV/0!</v>
      </c>
      <c r="AA193" s="28" t="e">
        <f t="shared" si="56"/>
        <v>#DIV/0!</v>
      </c>
      <c r="AB193" s="28" t="e">
        <f t="shared" si="57"/>
        <v>#DIV/0!</v>
      </c>
      <c r="AC193" s="28" t="e">
        <f t="shared" si="58"/>
        <v>#DIV/0!</v>
      </c>
    </row>
    <row r="194" spans="1:29" ht="14.4" hidden="1" customHeight="1" outlineLevel="1" collapsed="1" x14ac:dyDescent="0.3">
      <c r="A194" s="6" t="s">
        <v>2</v>
      </c>
      <c r="B194" s="6" t="s">
        <v>2</v>
      </c>
      <c r="C194" s="6" t="s">
        <v>2</v>
      </c>
      <c r="D194" s="22" t="s">
        <v>284</v>
      </c>
      <c r="E194" s="22" t="s">
        <v>285</v>
      </c>
      <c r="F194" s="65">
        <v>-4492.68</v>
      </c>
      <c r="G194" s="65">
        <v>0</v>
      </c>
      <c r="H194" s="65">
        <v>0</v>
      </c>
      <c r="I194" s="65">
        <v>0</v>
      </c>
      <c r="J194" s="65">
        <v>0</v>
      </c>
      <c r="K194" s="61">
        <f>J194</f>
        <v>0</v>
      </c>
      <c r="L194" s="61">
        <f t="shared" ref="L194:N194" si="89">K194</f>
        <v>0</v>
      </c>
      <c r="M194" s="61">
        <f t="shared" si="89"/>
        <v>0</v>
      </c>
      <c r="N194" s="61">
        <f t="shared" si="89"/>
        <v>0</v>
      </c>
      <c r="P194" s="20">
        <f t="shared" si="45"/>
        <v>0</v>
      </c>
      <c r="Q194" s="20">
        <f t="shared" si="46"/>
        <v>0</v>
      </c>
      <c r="R194" s="20">
        <f t="shared" si="47"/>
        <v>0</v>
      </c>
      <c r="S194" s="20">
        <f t="shared" si="48"/>
        <v>0</v>
      </c>
      <c r="T194" s="20">
        <f t="shared" si="49"/>
        <v>0</v>
      </c>
      <c r="U194" s="20">
        <f t="shared" si="50"/>
        <v>0</v>
      </c>
      <c r="V194" s="20">
        <f t="shared" si="51"/>
        <v>0</v>
      </c>
      <c r="W194" s="28" t="e">
        <f t="shared" si="52"/>
        <v>#DIV/0!</v>
      </c>
      <c r="X194" s="28" t="e">
        <f t="shared" si="53"/>
        <v>#DIV/0!</v>
      </c>
      <c r="Y194" s="28" t="e">
        <f t="shared" si="54"/>
        <v>#DIV/0!</v>
      </c>
      <c r="Z194" s="28" t="e">
        <f t="shared" si="55"/>
        <v>#DIV/0!</v>
      </c>
      <c r="AA194" s="28" t="e">
        <f t="shared" si="56"/>
        <v>#DIV/0!</v>
      </c>
      <c r="AB194" s="28" t="e">
        <f t="shared" si="57"/>
        <v>#DIV/0!</v>
      </c>
      <c r="AC194" s="28" t="e">
        <f t="shared" si="58"/>
        <v>#DIV/0!</v>
      </c>
    </row>
    <row r="195" spans="1:29" ht="14.4" hidden="1" customHeight="1" outlineLevel="1" collapsed="1" x14ac:dyDescent="0.3">
      <c r="A195" s="6" t="s">
        <v>2</v>
      </c>
      <c r="B195" s="6" t="s">
        <v>2</v>
      </c>
      <c r="C195" s="6" t="s">
        <v>2</v>
      </c>
      <c r="D195" s="6" t="s">
        <v>2</v>
      </c>
      <c r="E195" s="6" t="s">
        <v>2</v>
      </c>
      <c r="F195" s="59" t="s">
        <v>2</v>
      </c>
      <c r="G195" s="59" t="s">
        <v>2</v>
      </c>
      <c r="H195" s="59" t="s">
        <v>2</v>
      </c>
      <c r="I195" s="59" t="s">
        <v>2</v>
      </c>
      <c r="J195" s="59" t="s">
        <v>2</v>
      </c>
      <c r="K195" s="61"/>
      <c r="L195" s="61"/>
      <c r="M195" s="61"/>
      <c r="N195" s="61"/>
      <c r="P195" s="20" t="e">
        <f t="shared" si="45"/>
        <v>#VALUE!</v>
      </c>
      <c r="Q195" s="20" t="e">
        <f t="shared" si="46"/>
        <v>#VALUE!</v>
      </c>
      <c r="R195" s="20" t="e">
        <f t="shared" si="47"/>
        <v>#VALUE!</v>
      </c>
      <c r="S195" s="20" t="e">
        <f t="shared" si="48"/>
        <v>#VALUE!</v>
      </c>
      <c r="T195" s="20">
        <f t="shared" si="49"/>
        <v>0</v>
      </c>
      <c r="U195" s="20">
        <f t="shared" si="50"/>
        <v>0</v>
      </c>
      <c r="V195" s="20">
        <f t="shared" si="51"/>
        <v>0</v>
      </c>
      <c r="W195" s="28" t="e">
        <f t="shared" si="52"/>
        <v>#VALUE!</v>
      </c>
      <c r="X195" s="28" t="e">
        <f t="shared" si="53"/>
        <v>#VALUE!</v>
      </c>
      <c r="Y195" s="28" t="e">
        <f t="shared" si="54"/>
        <v>#VALUE!</v>
      </c>
      <c r="Z195" s="28" t="e">
        <f t="shared" si="55"/>
        <v>#VALUE!</v>
      </c>
      <c r="AA195" s="28" t="e">
        <f t="shared" si="56"/>
        <v>#DIV/0!</v>
      </c>
      <c r="AB195" s="28" t="e">
        <f t="shared" si="57"/>
        <v>#DIV/0!</v>
      </c>
      <c r="AC195" s="28" t="e">
        <f t="shared" si="58"/>
        <v>#DIV/0!</v>
      </c>
    </row>
    <row r="196" spans="1:29" collapsed="1" x14ac:dyDescent="0.3">
      <c r="A196" s="25" t="s">
        <v>2</v>
      </c>
      <c r="B196" s="25" t="s">
        <v>2</v>
      </c>
      <c r="C196" s="25" t="s">
        <v>2</v>
      </c>
      <c r="D196" s="25" t="s">
        <v>2</v>
      </c>
      <c r="E196" s="25" t="s">
        <v>2</v>
      </c>
      <c r="F196" s="65" t="s">
        <v>2</v>
      </c>
      <c r="G196" s="65" t="s">
        <v>2</v>
      </c>
      <c r="H196" s="65" t="s">
        <v>2</v>
      </c>
      <c r="I196" s="65" t="s">
        <v>2</v>
      </c>
      <c r="J196" s="65" t="s">
        <v>2</v>
      </c>
      <c r="K196" s="61"/>
      <c r="L196" s="61"/>
      <c r="M196" s="61"/>
      <c r="N196" s="61"/>
      <c r="P196" s="20"/>
      <c r="Q196" s="20"/>
      <c r="R196" s="20"/>
      <c r="S196" s="20"/>
      <c r="T196" s="20"/>
      <c r="U196" s="20"/>
      <c r="V196" s="20"/>
      <c r="W196" s="28"/>
      <c r="X196" s="28"/>
      <c r="Y196" s="28"/>
      <c r="Z196" s="28"/>
      <c r="AA196" s="28"/>
      <c r="AB196" s="28"/>
      <c r="AC196" s="28"/>
    </row>
    <row r="197" spans="1:29" x14ac:dyDescent="0.3">
      <c r="A197" s="172" t="s">
        <v>261</v>
      </c>
      <c r="B197" s="171"/>
      <c r="C197" s="171"/>
      <c r="D197" s="171"/>
      <c r="E197" s="171"/>
      <c r="F197" s="65">
        <v>90779.22</v>
      </c>
      <c r="G197" s="65">
        <v>86000</v>
      </c>
      <c r="H197" s="65">
        <v>86000</v>
      </c>
      <c r="I197" s="65">
        <v>86000</v>
      </c>
      <c r="J197" s="65">
        <v>86000</v>
      </c>
      <c r="K197" s="61">
        <f>K190+K187+K181+K178</f>
        <v>86000</v>
      </c>
      <c r="L197" s="61">
        <f t="shared" ref="L197:N197" si="90">L190+L187+L181+L178</f>
        <v>86000</v>
      </c>
      <c r="M197" s="61">
        <f t="shared" si="90"/>
        <v>86000</v>
      </c>
      <c r="N197" s="61">
        <f t="shared" si="90"/>
        <v>86000</v>
      </c>
      <c r="P197" s="20">
        <f t="shared" si="45"/>
        <v>0</v>
      </c>
      <c r="Q197" s="20">
        <f t="shared" si="46"/>
        <v>0</v>
      </c>
      <c r="R197" s="20">
        <f t="shared" si="47"/>
        <v>0</v>
      </c>
      <c r="S197" s="20">
        <f t="shared" si="48"/>
        <v>0</v>
      </c>
      <c r="T197" s="20">
        <f t="shared" si="49"/>
        <v>0</v>
      </c>
      <c r="U197" s="20">
        <f t="shared" si="50"/>
        <v>0</v>
      </c>
      <c r="V197" s="20">
        <f t="shared" si="51"/>
        <v>0</v>
      </c>
      <c r="W197" s="28">
        <f t="shared" si="52"/>
        <v>0</v>
      </c>
      <c r="X197" s="28">
        <f t="shared" si="53"/>
        <v>0</v>
      </c>
      <c r="Y197" s="28">
        <f t="shared" si="54"/>
        <v>0</v>
      </c>
      <c r="Z197" s="28">
        <f t="shared" si="55"/>
        <v>0</v>
      </c>
      <c r="AA197" s="28">
        <f t="shared" si="56"/>
        <v>0</v>
      </c>
      <c r="AB197" s="28">
        <f t="shared" si="57"/>
        <v>0</v>
      </c>
      <c r="AC197" s="28">
        <f t="shared" si="58"/>
        <v>0</v>
      </c>
    </row>
    <row r="198" spans="1:29" x14ac:dyDescent="0.3">
      <c r="A198" s="19" t="s">
        <v>2</v>
      </c>
      <c r="B198" s="19" t="s">
        <v>2</v>
      </c>
      <c r="C198" s="19" t="s">
        <v>2</v>
      </c>
      <c r="D198" s="19" t="s">
        <v>2</v>
      </c>
      <c r="E198" s="19" t="s">
        <v>2</v>
      </c>
      <c r="F198" s="62" t="s">
        <v>2</v>
      </c>
      <c r="G198" s="62" t="s">
        <v>2</v>
      </c>
      <c r="H198" s="62" t="s">
        <v>2</v>
      </c>
      <c r="I198" s="62" t="s">
        <v>2</v>
      </c>
      <c r="J198" s="62" t="s">
        <v>2</v>
      </c>
      <c r="K198" s="61"/>
      <c r="L198" s="61"/>
      <c r="M198" s="61"/>
      <c r="N198" s="61"/>
      <c r="O198" s="107"/>
      <c r="P198" s="20"/>
      <c r="Q198" s="20"/>
      <c r="R198" s="20"/>
      <c r="S198" s="20"/>
      <c r="T198" s="20"/>
      <c r="U198" s="20"/>
      <c r="V198" s="20"/>
      <c r="W198" s="28"/>
      <c r="X198" s="28"/>
      <c r="Y198" s="28"/>
      <c r="Z198" s="28"/>
      <c r="AA198" s="28"/>
      <c r="AB198" s="28"/>
      <c r="AC198" s="28"/>
    </row>
    <row r="199" spans="1:29" x14ac:dyDescent="0.3">
      <c r="A199" s="173" t="s">
        <v>286</v>
      </c>
      <c r="B199" s="171"/>
      <c r="C199" s="171"/>
      <c r="D199" s="171"/>
      <c r="E199" s="171"/>
      <c r="F199" s="62">
        <v>1803103.39</v>
      </c>
      <c r="G199" s="62">
        <v>819022</v>
      </c>
      <c r="H199" s="62">
        <v>13365</v>
      </c>
      <c r="I199" s="72">
        <f>+I197+I169+I162+I160</f>
        <v>53809.626379776746</v>
      </c>
      <c r="J199" s="72">
        <f t="shared" ref="J199:N199" si="91">+J197+J169+J162+J160</f>
        <v>184011.5449766703</v>
      </c>
      <c r="K199" s="72">
        <f t="shared" si="91"/>
        <v>-80431.912847023457</v>
      </c>
      <c r="L199" s="72">
        <f t="shared" si="91"/>
        <v>-247060.63148453832</v>
      </c>
      <c r="M199" s="72">
        <f t="shared" si="91"/>
        <v>-666650.09899685904</v>
      </c>
      <c r="N199" s="72">
        <f t="shared" si="91"/>
        <v>-415593.07981380075</v>
      </c>
      <c r="O199" s="132">
        <f>SUM(I199:N199)</f>
        <v>-1171914.5517857745</v>
      </c>
      <c r="P199" s="20">
        <f t="shared" si="45"/>
        <v>-805657</v>
      </c>
      <c r="Q199" s="20">
        <f t="shared" si="46"/>
        <v>40444.626379776746</v>
      </c>
      <c r="R199" s="20">
        <f t="shared" si="47"/>
        <v>130201.91859689355</v>
      </c>
      <c r="S199" s="20">
        <f t="shared" si="48"/>
        <v>-264443.45782369375</v>
      </c>
      <c r="T199" s="20">
        <f t="shared" si="49"/>
        <v>-166628.71863751486</v>
      </c>
      <c r="U199" s="20">
        <f t="shared" si="50"/>
        <v>-419589.46751232073</v>
      </c>
      <c r="V199" s="20">
        <f t="shared" si="51"/>
        <v>251057.01918305829</v>
      </c>
      <c r="W199" s="28">
        <f t="shared" si="52"/>
        <v>-0.98368175702239991</v>
      </c>
      <c r="X199" s="28">
        <f t="shared" si="53"/>
        <v>3.0261598488422554</v>
      </c>
      <c r="Y199" s="28">
        <f t="shared" si="54"/>
        <v>2.4196770607169147</v>
      </c>
      <c r="Z199" s="28">
        <f t="shared" si="55"/>
        <v>-1.4371025353720113</v>
      </c>
      <c r="AA199" s="28">
        <f t="shared" si="56"/>
        <v>2.0716741992004146</v>
      </c>
      <c r="AB199" s="28">
        <f t="shared" si="57"/>
        <v>1.6983258926810429</v>
      </c>
      <c r="AC199" s="28">
        <f t="shared" si="58"/>
        <v>-0.37659488772421401</v>
      </c>
    </row>
    <row r="200" spans="1:29" x14ac:dyDescent="0.3">
      <c r="A200" s="19" t="s">
        <v>2</v>
      </c>
      <c r="B200" s="19" t="s">
        <v>2</v>
      </c>
      <c r="C200" s="19" t="s">
        <v>2</v>
      </c>
      <c r="D200" s="19" t="s">
        <v>2</v>
      </c>
      <c r="E200" s="19" t="s">
        <v>2</v>
      </c>
      <c r="F200" s="62" t="s">
        <v>2</v>
      </c>
      <c r="G200" s="62" t="s">
        <v>2</v>
      </c>
      <c r="H200" s="62" t="s">
        <v>2</v>
      </c>
      <c r="I200" s="62" t="s">
        <v>427</v>
      </c>
      <c r="J200" s="62" t="s">
        <v>427</v>
      </c>
      <c r="K200" s="61"/>
      <c r="L200" s="61"/>
      <c r="M200" s="61"/>
      <c r="N200" s="61"/>
      <c r="O200" s="132"/>
      <c r="P200" s="20"/>
      <c r="Q200" s="20"/>
      <c r="R200" s="20"/>
      <c r="S200" s="20"/>
      <c r="T200" s="20"/>
      <c r="U200" s="20"/>
      <c r="V200" s="20"/>
      <c r="W200" s="28"/>
      <c r="X200" s="28"/>
      <c r="Y200" s="28"/>
      <c r="Z200" s="28"/>
      <c r="AA200" s="28"/>
      <c r="AB200" s="28"/>
      <c r="AC200" s="28"/>
    </row>
    <row r="201" spans="1:29" x14ac:dyDescent="0.3">
      <c r="A201" s="172" t="s">
        <v>287</v>
      </c>
      <c r="B201" s="171"/>
      <c r="C201" s="171"/>
      <c r="D201" s="171"/>
      <c r="E201" s="171"/>
      <c r="F201" s="59" t="s">
        <v>2</v>
      </c>
      <c r="G201" s="59" t="s">
        <v>2</v>
      </c>
      <c r="H201" s="59" t="s">
        <v>2</v>
      </c>
      <c r="I201" s="59" t="s">
        <v>2</v>
      </c>
      <c r="J201" s="59" t="s">
        <v>2</v>
      </c>
      <c r="K201" s="61"/>
      <c r="L201" s="61"/>
      <c r="M201" s="61"/>
      <c r="N201" s="61"/>
      <c r="O201" s="132"/>
      <c r="P201" s="20"/>
      <c r="Q201" s="20"/>
      <c r="R201" s="20"/>
      <c r="S201" s="20"/>
      <c r="T201" s="20"/>
      <c r="U201" s="20"/>
      <c r="V201" s="20"/>
      <c r="W201" s="28"/>
      <c r="X201" s="28"/>
      <c r="Y201" s="28"/>
      <c r="Z201" s="28"/>
      <c r="AA201" s="28"/>
      <c r="AB201" s="28"/>
      <c r="AC201" s="28"/>
    </row>
    <row r="202" spans="1:29" x14ac:dyDescent="0.3">
      <c r="A202" s="22" t="s">
        <v>2</v>
      </c>
      <c r="B202" s="170" t="s">
        <v>288</v>
      </c>
      <c r="C202" s="171"/>
      <c r="D202" s="171"/>
      <c r="E202" s="171"/>
      <c r="F202" s="65">
        <v>-1326876.6100000001</v>
      </c>
      <c r="G202" s="65">
        <v>-1020537</v>
      </c>
      <c r="H202" s="65">
        <v>-1148948</v>
      </c>
      <c r="I202" s="65">
        <v>-1008520</v>
      </c>
      <c r="J202" s="65">
        <v>-1009196</v>
      </c>
      <c r="K202" s="61">
        <f>J202</f>
        <v>-1009196</v>
      </c>
      <c r="L202" s="61">
        <f t="shared" ref="L202:N202" si="92">K202</f>
        <v>-1009196</v>
      </c>
      <c r="M202" s="61">
        <f t="shared" si="92"/>
        <v>-1009196</v>
      </c>
      <c r="N202" s="61">
        <f t="shared" si="92"/>
        <v>-1009196</v>
      </c>
      <c r="O202" s="132">
        <f t="shared" ref="O202" si="93">SUM(I202:N202)</f>
        <v>-6054500</v>
      </c>
      <c r="P202" s="20">
        <f t="shared" si="45"/>
        <v>-128411</v>
      </c>
      <c r="Q202" s="20">
        <f t="shared" si="46"/>
        <v>140428</v>
      </c>
      <c r="R202" s="20">
        <f t="shared" si="47"/>
        <v>-676</v>
      </c>
      <c r="S202" s="20">
        <f t="shared" si="48"/>
        <v>0</v>
      </c>
      <c r="T202" s="20">
        <f t="shared" si="49"/>
        <v>0</v>
      </c>
      <c r="U202" s="20">
        <f t="shared" si="50"/>
        <v>0</v>
      </c>
      <c r="V202" s="20">
        <f t="shared" si="51"/>
        <v>0</v>
      </c>
      <c r="W202" s="28">
        <f t="shared" si="52"/>
        <v>0.12582689309647763</v>
      </c>
      <c r="X202" s="28">
        <f t="shared" si="53"/>
        <v>-0.12222311192499574</v>
      </c>
      <c r="Y202" s="28">
        <f t="shared" si="54"/>
        <v>6.7028913655653834E-4</v>
      </c>
      <c r="Z202" s="28">
        <f t="shared" si="55"/>
        <v>0</v>
      </c>
      <c r="AA202" s="28">
        <f t="shared" si="56"/>
        <v>0</v>
      </c>
      <c r="AB202" s="28">
        <f t="shared" si="57"/>
        <v>0</v>
      </c>
      <c r="AC202" s="28">
        <f t="shared" si="58"/>
        <v>0</v>
      </c>
    </row>
    <row r="203" spans="1:29" ht="14.4" hidden="1" customHeight="1" outlineLevel="1" collapsed="1" x14ac:dyDescent="0.35">
      <c r="A203" s="6" t="s">
        <v>2</v>
      </c>
      <c r="B203" s="84" t="s">
        <v>2</v>
      </c>
      <c r="C203" s="84" t="s">
        <v>2</v>
      </c>
      <c r="D203" s="53" t="s">
        <v>345</v>
      </c>
      <c r="E203" s="53" t="s">
        <v>344</v>
      </c>
      <c r="F203" s="66">
        <v>0</v>
      </c>
      <c r="G203" s="66">
        <v>-1920</v>
      </c>
      <c r="H203" s="66">
        <v>0</v>
      </c>
      <c r="I203" s="66">
        <v>0</v>
      </c>
      <c r="J203" s="66">
        <v>0</v>
      </c>
      <c r="K203" s="61"/>
      <c r="L203" s="61"/>
      <c r="M203" s="61"/>
      <c r="N203" s="61"/>
      <c r="O203" s="133">
        <f>+O199/O202*-1</f>
        <v>-0.19356091366517045</v>
      </c>
      <c r="P203" s="20">
        <f t="shared" ref="P203:P230" si="94">H203-G203</f>
        <v>1920</v>
      </c>
      <c r="Q203" s="20">
        <f t="shared" ref="Q203:Q230" si="95">I203-H203</f>
        <v>0</v>
      </c>
      <c r="R203" s="20">
        <f t="shared" ref="R203:R230" si="96">J203-I203</f>
        <v>0</v>
      </c>
      <c r="S203" s="20">
        <f t="shared" ref="S203:S230" si="97">K203-J203</f>
        <v>0</v>
      </c>
      <c r="T203" s="20">
        <f t="shared" ref="T203:T230" si="98">L203-K203</f>
        <v>0</v>
      </c>
      <c r="U203" s="20">
        <f t="shared" ref="U203:U230" si="99">M203-L203</f>
        <v>0</v>
      </c>
      <c r="V203" s="20">
        <f t="shared" ref="V203:V230" si="100">N203-M203</f>
        <v>0</v>
      </c>
      <c r="W203" s="28">
        <f t="shared" ref="W203:W230" si="101">P203/G203</f>
        <v>-1</v>
      </c>
      <c r="X203" s="28" t="e">
        <f t="shared" ref="X203:X230" si="102">Q203/H203</f>
        <v>#DIV/0!</v>
      </c>
      <c r="Y203" s="28" t="e">
        <f t="shared" ref="Y203:Y230" si="103">R203/I203</f>
        <v>#DIV/0!</v>
      </c>
      <c r="Z203" s="28" t="e">
        <f t="shared" ref="Z203:Z230" si="104">S203/J203</f>
        <v>#DIV/0!</v>
      </c>
      <c r="AA203" s="28" t="e">
        <f t="shared" ref="AA203:AA230" si="105">T203/K203</f>
        <v>#DIV/0!</v>
      </c>
      <c r="AB203" s="28" t="e">
        <f t="shared" ref="AB203:AB230" si="106">U203/L203</f>
        <v>#DIV/0!</v>
      </c>
      <c r="AC203" s="28" t="e">
        <f t="shared" ref="AC203:AC230" si="107">V203/M203</f>
        <v>#DIV/0!</v>
      </c>
    </row>
    <row r="204" spans="1:29" ht="14.4" hidden="1" customHeight="1" outlineLevel="1" collapsed="1" x14ac:dyDescent="0.3">
      <c r="A204" s="6" t="s">
        <v>2</v>
      </c>
      <c r="B204" s="84" t="s">
        <v>2</v>
      </c>
      <c r="C204" s="84" t="s">
        <v>2</v>
      </c>
      <c r="D204" s="53" t="s">
        <v>289</v>
      </c>
      <c r="E204" s="53" t="s">
        <v>290</v>
      </c>
      <c r="F204" s="66">
        <v>-65357.8</v>
      </c>
      <c r="G204" s="66">
        <v>-57338</v>
      </c>
      <c r="H204" s="66">
        <v>-64840</v>
      </c>
      <c r="I204" s="66">
        <v>-64840</v>
      </c>
      <c r="J204" s="66">
        <v>-64840</v>
      </c>
      <c r="K204" s="61"/>
      <c r="L204" s="61"/>
      <c r="M204" s="61"/>
      <c r="N204" s="61"/>
      <c r="P204" s="20">
        <f t="shared" si="94"/>
        <v>-7502</v>
      </c>
      <c r="Q204" s="20">
        <f t="shared" si="95"/>
        <v>0</v>
      </c>
      <c r="R204" s="20">
        <f t="shared" si="96"/>
        <v>0</v>
      </c>
      <c r="S204" s="20">
        <f t="shared" si="97"/>
        <v>64840</v>
      </c>
      <c r="T204" s="20">
        <f t="shared" si="98"/>
        <v>0</v>
      </c>
      <c r="U204" s="20">
        <f t="shared" si="99"/>
        <v>0</v>
      </c>
      <c r="V204" s="20">
        <f t="shared" si="100"/>
        <v>0</v>
      </c>
      <c r="W204" s="28">
        <f t="shared" si="101"/>
        <v>0.13083818758938226</v>
      </c>
      <c r="X204" s="28">
        <f t="shared" si="102"/>
        <v>0</v>
      </c>
      <c r="Y204" s="28">
        <f t="shared" si="103"/>
        <v>0</v>
      </c>
      <c r="Z204" s="28">
        <f t="shared" si="104"/>
        <v>-1</v>
      </c>
      <c r="AA204" s="28" t="e">
        <f t="shared" si="105"/>
        <v>#DIV/0!</v>
      </c>
      <c r="AB204" s="28" t="e">
        <f t="shared" si="106"/>
        <v>#DIV/0!</v>
      </c>
      <c r="AC204" s="28" t="e">
        <f t="shared" si="107"/>
        <v>#DIV/0!</v>
      </c>
    </row>
    <row r="205" spans="1:29" ht="14.4" hidden="1" customHeight="1" outlineLevel="1" collapsed="1" x14ac:dyDescent="0.3">
      <c r="A205" s="6" t="s">
        <v>2</v>
      </c>
      <c r="B205" s="84" t="s">
        <v>2</v>
      </c>
      <c r="C205" s="84" t="s">
        <v>2</v>
      </c>
      <c r="D205" s="53" t="s">
        <v>291</v>
      </c>
      <c r="E205" s="53" t="s">
        <v>292</v>
      </c>
      <c r="F205" s="66">
        <v>-672590.56</v>
      </c>
      <c r="G205" s="66">
        <v>-597547</v>
      </c>
      <c r="H205" s="66">
        <v>-518607</v>
      </c>
      <c r="I205" s="66">
        <v>-525296</v>
      </c>
      <c r="J205" s="66">
        <v>-540625</v>
      </c>
      <c r="K205" s="61"/>
      <c r="L205" s="61"/>
      <c r="M205" s="61"/>
      <c r="N205" s="61"/>
      <c r="P205" s="20">
        <f t="shared" si="94"/>
        <v>78940</v>
      </c>
      <c r="Q205" s="20">
        <f t="shared" si="95"/>
        <v>-6689</v>
      </c>
      <c r="R205" s="20">
        <f t="shared" si="96"/>
        <v>-15329</v>
      </c>
      <c r="S205" s="20">
        <f t="shared" si="97"/>
        <v>540625</v>
      </c>
      <c r="T205" s="20">
        <f t="shared" si="98"/>
        <v>0</v>
      </c>
      <c r="U205" s="20">
        <f t="shared" si="99"/>
        <v>0</v>
      </c>
      <c r="V205" s="20">
        <f t="shared" si="100"/>
        <v>0</v>
      </c>
      <c r="W205" s="28">
        <f t="shared" si="101"/>
        <v>-0.13210676315001163</v>
      </c>
      <c r="X205" s="28">
        <f t="shared" si="102"/>
        <v>1.289801333186787E-2</v>
      </c>
      <c r="Y205" s="28">
        <f t="shared" si="103"/>
        <v>2.9181642350217783E-2</v>
      </c>
      <c r="Z205" s="28">
        <f t="shared" si="104"/>
        <v>-1</v>
      </c>
      <c r="AA205" s="28" t="e">
        <f t="shared" si="105"/>
        <v>#DIV/0!</v>
      </c>
      <c r="AB205" s="28" t="e">
        <f t="shared" si="106"/>
        <v>#DIV/0!</v>
      </c>
      <c r="AC205" s="28" t="e">
        <f t="shared" si="107"/>
        <v>#DIV/0!</v>
      </c>
    </row>
    <row r="206" spans="1:29" ht="14.4" hidden="1" customHeight="1" outlineLevel="1" collapsed="1" x14ac:dyDescent="0.3">
      <c r="A206" s="6" t="s">
        <v>2</v>
      </c>
      <c r="B206" s="84" t="s">
        <v>2</v>
      </c>
      <c r="C206" s="84" t="s">
        <v>2</v>
      </c>
      <c r="D206" s="53" t="s">
        <v>293</v>
      </c>
      <c r="E206" s="53" t="s">
        <v>294</v>
      </c>
      <c r="F206" s="66">
        <v>-277722.19</v>
      </c>
      <c r="G206" s="66">
        <v>-261164</v>
      </c>
      <c r="H206" s="66">
        <v>-411153</v>
      </c>
      <c r="I206" s="66">
        <v>-386247</v>
      </c>
      <c r="J206" s="66">
        <v>-394728</v>
      </c>
      <c r="K206" s="61"/>
      <c r="L206" s="61"/>
      <c r="M206" s="61"/>
      <c r="N206" s="61"/>
      <c r="P206" s="20">
        <f t="shared" si="94"/>
        <v>-149989</v>
      </c>
      <c r="Q206" s="20">
        <f t="shared" si="95"/>
        <v>24906</v>
      </c>
      <c r="R206" s="20">
        <f t="shared" si="96"/>
        <v>-8481</v>
      </c>
      <c r="S206" s="20">
        <f t="shared" si="97"/>
        <v>394728</v>
      </c>
      <c r="T206" s="20">
        <f t="shared" si="98"/>
        <v>0</v>
      </c>
      <c r="U206" s="20">
        <f t="shared" si="99"/>
        <v>0</v>
      </c>
      <c r="V206" s="20">
        <f t="shared" si="100"/>
        <v>0</v>
      </c>
      <c r="W206" s="28">
        <f t="shared" si="101"/>
        <v>0.57430962919851125</v>
      </c>
      <c r="X206" s="28">
        <f t="shared" si="102"/>
        <v>-6.0575989959941921E-2</v>
      </c>
      <c r="Y206" s="28">
        <f t="shared" si="103"/>
        <v>2.1957452096715315E-2</v>
      </c>
      <c r="Z206" s="28">
        <f t="shared" si="104"/>
        <v>-1</v>
      </c>
      <c r="AA206" s="28" t="e">
        <f t="shared" si="105"/>
        <v>#DIV/0!</v>
      </c>
      <c r="AB206" s="28" t="e">
        <f t="shared" si="106"/>
        <v>#DIV/0!</v>
      </c>
      <c r="AC206" s="28" t="e">
        <f t="shared" si="107"/>
        <v>#DIV/0!</v>
      </c>
    </row>
    <row r="207" spans="1:29" ht="14.4" hidden="1" customHeight="1" outlineLevel="1" collapsed="1" x14ac:dyDescent="0.3">
      <c r="A207" s="6" t="s">
        <v>2</v>
      </c>
      <c r="B207" s="84" t="s">
        <v>2</v>
      </c>
      <c r="C207" s="84" t="s">
        <v>2</v>
      </c>
      <c r="D207" s="53" t="s">
        <v>295</v>
      </c>
      <c r="E207" s="53" t="s">
        <v>296</v>
      </c>
      <c r="F207" s="66">
        <v>-147235.67000000001</v>
      </c>
      <c r="G207" s="66">
        <v>-102568</v>
      </c>
      <c r="H207" s="66">
        <v>-138452</v>
      </c>
      <c r="I207" s="66">
        <v>-32137</v>
      </c>
      <c r="J207" s="66">
        <v>-9003</v>
      </c>
      <c r="K207" s="61"/>
      <c r="L207" s="61"/>
      <c r="M207" s="61"/>
      <c r="N207" s="61"/>
      <c r="P207" s="20">
        <f t="shared" si="94"/>
        <v>-35884</v>
      </c>
      <c r="Q207" s="20">
        <f t="shared" si="95"/>
        <v>106315</v>
      </c>
      <c r="R207" s="20">
        <f t="shared" si="96"/>
        <v>23134</v>
      </c>
      <c r="S207" s="20">
        <f t="shared" si="97"/>
        <v>9003</v>
      </c>
      <c r="T207" s="20">
        <f t="shared" si="98"/>
        <v>0</v>
      </c>
      <c r="U207" s="20">
        <f t="shared" si="99"/>
        <v>0</v>
      </c>
      <c r="V207" s="20">
        <f t="shared" si="100"/>
        <v>0</v>
      </c>
      <c r="W207" s="28">
        <f t="shared" si="101"/>
        <v>0.34985570548319161</v>
      </c>
      <c r="X207" s="28">
        <f t="shared" si="102"/>
        <v>-0.76788345419351112</v>
      </c>
      <c r="Y207" s="28">
        <f t="shared" si="103"/>
        <v>-0.7198556181348601</v>
      </c>
      <c r="Z207" s="28">
        <f t="shared" si="104"/>
        <v>-1</v>
      </c>
      <c r="AA207" s="28" t="e">
        <f t="shared" si="105"/>
        <v>#DIV/0!</v>
      </c>
      <c r="AB207" s="28" t="e">
        <f t="shared" si="106"/>
        <v>#DIV/0!</v>
      </c>
      <c r="AC207" s="28" t="e">
        <f t="shared" si="107"/>
        <v>#DIV/0!</v>
      </c>
    </row>
    <row r="208" spans="1:29" ht="14.4" hidden="1" customHeight="1" outlineLevel="1" collapsed="1" x14ac:dyDescent="0.3">
      <c r="A208" s="6" t="s">
        <v>2</v>
      </c>
      <c r="B208" s="84" t="s">
        <v>2</v>
      </c>
      <c r="C208" s="84" t="s">
        <v>2</v>
      </c>
      <c r="D208" s="53" t="s">
        <v>343</v>
      </c>
      <c r="E208" s="53" t="s">
        <v>342</v>
      </c>
      <c r="F208" s="66">
        <v>-163970.39000000001</v>
      </c>
      <c r="G208" s="66">
        <v>0</v>
      </c>
      <c r="H208" s="66">
        <v>-15896</v>
      </c>
      <c r="I208" s="66">
        <v>0</v>
      </c>
      <c r="J208" s="66">
        <v>0</v>
      </c>
      <c r="K208" s="61"/>
      <c r="L208" s="61"/>
      <c r="M208" s="61"/>
      <c r="N208" s="61"/>
      <c r="P208" s="20">
        <f t="shared" si="94"/>
        <v>-15896</v>
      </c>
      <c r="Q208" s="20">
        <f t="shared" si="95"/>
        <v>15896</v>
      </c>
      <c r="R208" s="20">
        <f t="shared" si="96"/>
        <v>0</v>
      </c>
      <c r="S208" s="20">
        <f t="shared" si="97"/>
        <v>0</v>
      </c>
      <c r="T208" s="20">
        <f t="shared" si="98"/>
        <v>0</v>
      </c>
      <c r="U208" s="20">
        <f t="shared" si="99"/>
        <v>0</v>
      </c>
      <c r="V208" s="20">
        <f t="shared" si="100"/>
        <v>0</v>
      </c>
      <c r="W208" s="28" t="e">
        <f t="shared" si="101"/>
        <v>#DIV/0!</v>
      </c>
      <c r="X208" s="28">
        <f t="shared" si="102"/>
        <v>-1</v>
      </c>
      <c r="Y208" s="28" t="e">
        <f t="shared" si="103"/>
        <v>#DIV/0!</v>
      </c>
      <c r="Z208" s="28" t="e">
        <f t="shared" si="104"/>
        <v>#DIV/0!</v>
      </c>
      <c r="AA208" s="28" t="e">
        <f t="shared" si="105"/>
        <v>#DIV/0!</v>
      </c>
      <c r="AB208" s="28" t="e">
        <f t="shared" si="106"/>
        <v>#DIV/0!</v>
      </c>
      <c r="AC208" s="28" t="e">
        <f t="shared" si="107"/>
        <v>#DIV/0!</v>
      </c>
    </row>
    <row r="209" spans="1:29" ht="14.4" hidden="1" customHeight="1" outlineLevel="1" collapsed="1" x14ac:dyDescent="0.3">
      <c r="A209" s="6" t="s">
        <v>2</v>
      </c>
      <c r="B209" s="84" t="s">
        <v>2</v>
      </c>
      <c r="C209" s="84" t="s">
        <v>2</v>
      </c>
      <c r="D209" s="84" t="s">
        <v>2</v>
      </c>
      <c r="E209" s="84" t="s">
        <v>2</v>
      </c>
      <c r="F209" s="85" t="s">
        <v>2</v>
      </c>
      <c r="G209" s="85" t="s">
        <v>2</v>
      </c>
      <c r="H209" s="85" t="s">
        <v>2</v>
      </c>
      <c r="I209" s="85" t="s">
        <v>2</v>
      </c>
      <c r="J209" s="85" t="s">
        <v>2</v>
      </c>
      <c r="K209" s="61"/>
      <c r="L209" s="61"/>
      <c r="M209" s="61"/>
      <c r="N209" s="61"/>
      <c r="P209" s="20" t="e">
        <f t="shared" si="94"/>
        <v>#VALUE!</v>
      </c>
      <c r="Q209" s="20" t="e">
        <f t="shared" si="95"/>
        <v>#VALUE!</v>
      </c>
      <c r="R209" s="20" t="e">
        <f t="shared" si="96"/>
        <v>#VALUE!</v>
      </c>
      <c r="S209" s="20" t="e">
        <f t="shared" si="97"/>
        <v>#VALUE!</v>
      </c>
      <c r="T209" s="20">
        <f t="shared" si="98"/>
        <v>0</v>
      </c>
      <c r="U209" s="20">
        <f t="shared" si="99"/>
        <v>0</v>
      </c>
      <c r="V209" s="20">
        <f t="shared" si="100"/>
        <v>0</v>
      </c>
      <c r="W209" s="28" t="e">
        <f t="shared" si="101"/>
        <v>#VALUE!</v>
      </c>
      <c r="X209" s="28" t="e">
        <f t="shared" si="102"/>
        <v>#VALUE!</v>
      </c>
      <c r="Y209" s="28" t="e">
        <f t="shared" si="103"/>
        <v>#VALUE!</v>
      </c>
      <c r="Z209" s="28" t="e">
        <f t="shared" si="104"/>
        <v>#VALUE!</v>
      </c>
      <c r="AA209" s="28" t="e">
        <f t="shared" si="105"/>
        <v>#DIV/0!</v>
      </c>
      <c r="AB209" s="28" t="e">
        <f t="shared" si="106"/>
        <v>#DIV/0!</v>
      </c>
      <c r="AC209" s="28" t="e">
        <f t="shared" si="107"/>
        <v>#DIV/0!</v>
      </c>
    </row>
    <row r="210" spans="1:29" collapsed="1" x14ac:dyDescent="0.3">
      <c r="A210" s="22" t="s">
        <v>2</v>
      </c>
      <c r="B210" s="187" t="s">
        <v>297</v>
      </c>
      <c r="C210" s="169"/>
      <c r="D210" s="169"/>
      <c r="E210" s="169"/>
      <c r="F210" s="66">
        <v>-169429.33</v>
      </c>
      <c r="G210" s="66">
        <v>0</v>
      </c>
      <c r="H210" s="66">
        <v>0</v>
      </c>
      <c r="I210" s="66">
        <v>0</v>
      </c>
      <c r="J210" s="66">
        <v>0</v>
      </c>
      <c r="K210" s="61"/>
      <c r="L210" s="61"/>
      <c r="M210" s="61"/>
      <c r="N210" s="61"/>
      <c r="P210" s="20">
        <f t="shared" si="94"/>
        <v>0</v>
      </c>
      <c r="Q210" s="20">
        <f t="shared" si="95"/>
        <v>0</v>
      </c>
      <c r="R210" s="20">
        <f t="shared" si="96"/>
        <v>0</v>
      </c>
      <c r="S210" s="20">
        <f t="shared" si="97"/>
        <v>0</v>
      </c>
      <c r="T210" s="20">
        <f t="shared" si="98"/>
        <v>0</v>
      </c>
      <c r="U210" s="20">
        <f t="shared" si="99"/>
        <v>0</v>
      </c>
      <c r="V210" s="20">
        <f t="shared" si="100"/>
        <v>0</v>
      </c>
      <c r="W210" s="28" t="e">
        <f t="shared" si="101"/>
        <v>#DIV/0!</v>
      </c>
      <c r="X210" s="28" t="e">
        <f t="shared" si="102"/>
        <v>#DIV/0!</v>
      </c>
      <c r="Y210" s="28" t="e">
        <f t="shared" si="103"/>
        <v>#DIV/0!</v>
      </c>
      <c r="Z210" s="28" t="e">
        <f t="shared" si="104"/>
        <v>#DIV/0!</v>
      </c>
      <c r="AA210" s="28" t="e">
        <f t="shared" si="105"/>
        <v>#DIV/0!</v>
      </c>
      <c r="AB210" s="28" t="e">
        <f t="shared" si="106"/>
        <v>#DIV/0!</v>
      </c>
      <c r="AC210" s="28" t="e">
        <f t="shared" si="107"/>
        <v>#DIV/0!</v>
      </c>
    </row>
    <row r="211" spans="1:29" ht="14.4" hidden="1" customHeight="1" outlineLevel="1" collapsed="1" x14ac:dyDescent="0.3">
      <c r="A211" s="6" t="s">
        <v>2</v>
      </c>
      <c r="B211" s="84" t="s">
        <v>2</v>
      </c>
      <c r="C211" s="84" t="s">
        <v>2</v>
      </c>
      <c r="D211" s="53" t="s">
        <v>298</v>
      </c>
      <c r="E211" s="53" t="s">
        <v>299</v>
      </c>
      <c r="F211" s="66">
        <v>-169429.33</v>
      </c>
      <c r="G211" s="66">
        <v>0</v>
      </c>
      <c r="H211" s="66">
        <v>0</v>
      </c>
      <c r="I211" s="66">
        <v>0</v>
      </c>
      <c r="J211" s="66">
        <v>0</v>
      </c>
      <c r="K211" s="61"/>
      <c r="L211" s="61"/>
      <c r="M211" s="61"/>
      <c r="N211" s="61"/>
      <c r="P211" s="20">
        <f t="shared" si="94"/>
        <v>0</v>
      </c>
      <c r="Q211" s="20">
        <f t="shared" si="95"/>
        <v>0</v>
      </c>
      <c r="R211" s="20">
        <f t="shared" si="96"/>
        <v>0</v>
      </c>
      <c r="S211" s="20">
        <f t="shared" si="97"/>
        <v>0</v>
      </c>
      <c r="T211" s="20">
        <f t="shared" si="98"/>
        <v>0</v>
      </c>
      <c r="U211" s="20">
        <f t="shared" si="99"/>
        <v>0</v>
      </c>
      <c r="V211" s="20">
        <f t="shared" si="100"/>
        <v>0</v>
      </c>
      <c r="W211" s="28" t="e">
        <f t="shared" si="101"/>
        <v>#DIV/0!</v>
      </c>
      <c r="X211" s="28" t="e">
        <f t="shared" si="102"/>
        <v>#DIV/0!</v>
      </c>
      <c r="Y211" s="28" t="e">
        <f t="shared" si="103"/>
        <v>#DIV/0!</v>
      </c>
      <c r="Z211" s="28" t="e">
        <f t="shared" si="104"/>
        <v>#DIV/0!</v>
      </c>
      <c r="AA211" s="28" t="e">
        <f t="shared" si="105"/>
        <v>#DIV/0!</v>
      </c>
      <c r="AB211" s="28" t="e">
        <f t="shared" si="106"/>
        <v>#DIV/0!</v>
      </c>
      <c r="AC211" s="28" t="e">
        <f t="shared" si="107"/>
        <v>#DIV/0!</v>
      </c>
    </row>
    <row r="212" spans="1:29" ht="14.4" hidden="1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59" t="s">
        <v>2</v>
      </c>
      <c r="G212" s="59" t="s">
        <v>2</v>
      </c>
      <c r="H212" s="59" t="s">
        <v>2</v>
      </c>
      <c r="I212" s="59" t="s">
        <v>2</v>
      </c>
      <c r="J212" s="59" t="s">
        <v>2</v>
      </c>
      <c r="K212" s="61"/>
      <c r="L212" s="61"/>
      <c r="M212" s="61"/>
      <c r="N212" s="61"/>
      <c r="P212" s="20" t="e">
        <f t="shared" si="94"/>
        <v>#VALUE!</v>
      </c>
      <c r="Q212" s="20" t="e">
        <f t="shared" si="95"/>
        <v>#VALUE!</v>
      </c>
      <c r="R212" s="20" t="e">
        <f t="shared" si="96"/>
        <v>#VALUE!</v>
      </c>
      <c r="S212" s="20" t="e">
        <f t="shared" si="97"/>
        <v>#VALUE!</v>
      </c>
      <c r="T212" s="20">
        <f t="shared" si="98"/>
        <v>0</v>
      </c>
      <c r="U212" s="20">
        <f t="shared" si="99"/>
        <v>0</v>
      </c>
      <c r="V212" s="20">
        <f t="shared" si="100"/>
        <v>0</v>
      </c>
      <c r="W212" s="28" t="e">
        <f t="shared" si="101"/>
        <v>#VALUE!</v>
      </c>
      <c r="X212" s="28" t="e">
        <f t="shared" si="102"/>
        <v>#VALUE!</v>
      </c>
      <c r="Y212" s="28" t="e">
        <f t="shared" si="103"/>
        <v>#VALUE!</v>
      </c>
      <c r="Z212" s="28" t="e">
        <f t="shared" si="104"/>
        <v>#VALUE!</v>
      </c>
      <c r="AA212" s="28" t="e">
        <f t="shared" si="105"/>
        <v>#DIV/0!</v>
      </c>
      <c r="AB212" s="28" t="e">
        <f t="shared" si="106"/>
        <v>#DIV/0!</v>
      </c>
      <c r="AC212" s="28" t="e">
        <f t="shared" si="107"/>
        <v>#DIV/0!</v>
      </c>
    </row>
    <row r="213" spans="1:29" collapsed="1" x14ac:dyDescent="0.3">
      <c r="A213" s="25" t="s">
        <v>2</v>
      </c>
      <c r="B213" s="25" t="s">
        <v>2</v>
      </c>
      <c r="C213" s="25" t="s">
        <v>2</v>
      </c>
      <c r="D213" s="25" t="s">
        <v>2</v>
      </c>
      <c r="E213" s="25" t="s">
        <v>2</v>
      </c>
      <c r="F213" s="65" t="s">
        <v>2</v>
      </c>
      <c r="G213" s="65" t="s">
        <v>2</v>
      </c>
      <c r="H213" s="65" t="s">
        <v>2</v>
      </c>
      <c r="I213" s="65" t="s">
        <v>2</v>
      </c>
      <c r="J213" s="65" t="s">
        <v>2</v>
      </c>
      <c r="K213" s="61"/>
      <c r="L213" s="61"/>
      <c r="M213" s="61"/>
      <c r="N213" s="61"/>
      <c r="P213" s="20"/>
      <c r="Q213" s="20"/>
      <c r="R213" s="20"/>
      <c r="S213" s="20"/>
      <c r="T213" s="20"/>
      <c r="U213" s="20"/>
      <c r="V213" s="20"/>
      <c r="W213" s="28"/>
      <c r="X213" s="28"/>
      <c r="Y213" s="28"/>
      <c r="Z213" s="28"/>
      <c r="AA213" s="28"/>
      <c r="AB213" s="28"/>
      <c r="AC213" s="28"/>
    </row>
    <row r="214" spans="1:29" s="86" customFormat="1" x14ac:dyDescent="0.3">
      <c r="A214" s="188" t="s">
        <v>287</v>
      </c>
      <c r="B214" s="186"/>
      <c r="C214" s="186"/>
      <c r="D214" s="186"/>
      <c r="E214" s="186"/>
      <c r="F214" s="71">
        <v>-1496305.94</v>
      </c>
      <c r="G214" s="71">
        <v>-1020537</v>
      </c>
      <c r="H214" s="71">
        <v>-1148948</v>
      </c>
      <c r="I214" s="71">
        <v>-1008520</v>
      </c>
      <c r="J214" s="71">
        <v>-1009196</v>
      </c>
      <c r="K214" s="68">
        <f>K210+K202</f>
        <v>-1009196</v>
      </c>
      <c r="L214" s="68">
        <f t="shared" ref="L214:N214" si="108">L210+L202</f>
        <v>-1009196</v>
      </c>
      <c r="M214" s="68">
        <f t="shared" si="108"/>
        <v>-1009196</v>
      </c>
      <c r="N214" s="68">
        <f t="shared" si="108"/>
        <v>-1009196</v>
      </c>
      <c r="P214" s="50">
        <f t="shared" si="94"/>
        <v>-128411</v>
      </c>
      <c r="Q214" s="50">
        <f t="shared" si="95"/>
        <v>140428</v>
      </c>
      <c r="R214" s="50">
        <f t="shared" si="96"/>
        <v>-676</v>
      </c>
      <c r="S214" s="50">
        <f t="shared" si="97"/>
        <v>0</v>
      </c>
      <c r="T214" s="50">
        <f t="shared" si="98"/>
        <v>0</v>
      </c>
      <c r="U214" s="50">
        <f t="shared" si="99"/>
        <v>0</v>
      </c>
      <c r="V214" s="50">
        <f t="shared" si="100"/>
        <v>0</v>
      </c>
      <c r="W214" s="87">
        <f t="shared" si="101"/>
        <v>0.12582689309647763</v>
      </c>
      <c r="X214" s="87">
        <f t="shared" si="102"/>
        <v>-0.12222311192499574</v>
      </c>
      <c r="Y214" s="87">
        <f t="shared" si="103"/>
        <v>6.7028913655653834E-4</v>
      </c>
      <c r="Z214" s="87">
        <f t="shared" si="104"/>
        <v>0</v>
      </c>
      <c r="AA214" s="87">
        <f t="shared" si="105"/>
        <v>0</v>
      </c>
      <c r="AB214" s="87">
        <f t="shared" si="106"/>
        <v>0</v>
      </c>
      <c r="AC214" s="87">
        <f t="shared" si="107"/>
        <v>0</v>
      </c>
    </row>
    <row r="215" spans="1:29" x14ac:dyDescent="0.3">
      <c r="A215" s="19" t="s">
        <v>2</v>
      </c>
      <c r="B215" s="19" t="s">
        <v>2</v>
      </c>
      <c r="C215" s="19" t="s">
        <v>2</v>
      </c>
      <c r="D215" s="19" t="s">
        <v>2</v>
      </c>
      <c r="E215" s="19" t="s">
        <v>2</v>
      </c>
      <c r="F215" s="62" t="s">
        <v>2</v>
      </c>
      <c r="G215" s="62" t="s">
        <v>2</v>
      </c>
      <c r="H215" s="62" t="s">
        <v>2</v>
      </c>
      <c r="I215" s="62" t="s">
        <v>2</v>
      </c>
      <c r="J215" s="62" t="s">
        <v>2</v>
      </c>
      <c r="K215" s="61"/>
      <c r="L215" s="61"/>
      <c r="M215" s="61"/>
      <c r="N215" s="61"/>
      <c r="P215" s="20"/>
      <c r="Q215" s="20"/>
      <c r="R215" s="20"/>
      <c r="S215" s="20"/>
      <c r="T215" s="20"/>
      <c r="U215" s="20"/>
      <c r="V215" s="20"/>
      <c r="W215" s="28"/>
      <c r="X215" s="28"/>
      <c r="Y215" s="28"/>
      <c r="Z215" s="28"/>
      <c r="AA215" s="28"/>
      <c r="AB215" s="28"/>
      <c r="AC215" s="28"/>
    </row>
    <row r="216" spans="1:29" x14ac:dyDescent="0.3">
      <c r="A216" s="172" t="s">
        <v>300</v>
      </c>
      <c r="B216" s="171"/>
      <c r="C216" s="171"/>
      <c r="D216" s="171"/>
      <c r="E216" s="171"/>
      <c r="F216" s="59" t="s">
        <v>2</v>
      </c>
      <c r="G216" s="59" t="s">
        <v>2</v>
      </c>
      <c r="H216" s="59" t="s">
        <v>2</v>
      </c>
      <c r="I216" s="59" t="s">
        <v>2</v>
      </c>
      <c r="J216" s="59" t="s">
        <v>2</v>
      </c>
      <c r="K216" s="61"/>
      <c r="L216" s="61"/>
      <c r="M216" s="61"/>
      <c r="N216" s="61"/>
      <c r="P216" s="20"/>
      <c r="Q216" s="20"/>
      <c r="R216" s="20"/>
      <c r="S216" s="20"/>
      <c r="T216" s="20"/>
      <c r="U216" s="20"/>
      <c r="V216" s="20"/>
      <c r="W216" s="28"/>
      <c r="X216" s="28"/>
      <c r="Y216" s="28"/>
      <c r="Z216" s="28"/>
      <c r="AA216" s="28"/>
      <c r="AB216" s="28"/>
      <c r="AC216" s="28"/>
    </row>
    <row r="217" spans="1:29" x14ac:dyDescent="0.3">
      <c r="A217" s="22" t="s">
        <v>2</v>
      </c>
      <c r="B217" s="170" t="s">
        <v>301</v>
      </c>
      <c r="C217" s="171"/>
      <c r="D217" s="171"/>
      <c r="E217" s="171"/>
      <c r="F217" s="65">
        <v>126200.68</v>
      </c>
      <c r="G217" s="65">
        <v>0</v>
      </c>
      <c r="H217" s="65">
        <v>0</v>
      </c>
      <c r="I217" s="65">
        <v>0</v>
      </c>
      <c r="J217" s="65">
        <v>0</v>
      </c>
      <c r="K217" s="61"/>
      <c r="L217" s="61"/>
      <c r="M217" s="61"/>
      <c r="N217" s="61"/>
      <c r="P217" s="20">
        <f t="shared" si="94"/>
        <v>0</v>
      </c>
      <c r="Q217" s="20">
        <f t="shared" si="95"/>
        <v>0</v>
      </c>
      <c r="R217" s="20">
        <f t="shared" si="96"/>
        <v>0</v>
      </c>
      <c r="S217" s="20">
        <f t="shared" si="97"/>
        <v>0</v>
      </c>
      <c r="T217" s="20">
        <f t="shared" si="98"/>
        <v>0</v>
      </c>
      <c r="U217" s="20">
        <f t="shared" si="99"/>
        <v>0</v>
      </c>
      <c r="V217" s="20">
        <f t="shared" si="100"/>
        <v>0</v>
      </c>
      <c r="W217" s="28" t="e">
        <f t="shared" si="101"/>
        <v>#DIV/0!</v>
      </c>
      <c r="X217" s="28" t="e">
        <f t="shared" si="102"/>
        <v>#DIV/0!</v>
      </c>
      <c r="Y217" s="28" t="e">
        <f t="shared" si="103"/>
        <v>#DIV/0!</v>
      </c>
      <c r="Z217" s="28" t="e">
        <f t="shared" si="104"/>
        <v>#DIV/0!</v>
      </c>
      <c r="AA217" s="28" t="e">
        <f t="shared" si="105"/>
        <v>#DIV/0!</v>
      </c>
      <c r="AB217" s="28" t="e">
        <f t="shared" si="106"/>
        <v>#DIV/0!</v>
      </c>
      <c r="AC217" s="28" t="e">
        <f t="shared" si="107"/>
        <v>#DIV/0!</v>
      </c>
    </row>
    <row r="218" spans="1:29" ht="14.4" hidden="1" customHeight="1" outlineLevel="1" collapsed="1" x14ac:dyDescent="0.3">
      <c r="A218" s="6" t="s">
        <v>2</v>
      </c>
      <c r="B218" s="6" t="s">
        <v>2</v>
      </c>
      <c r="C218" s="6" t="s">
        <v>2</v>
      </c>
      <c r="D218" s="22" t="s">
        <v>302</v>
      </c>
      <c r="E218" s="22" t="s">
        <v>341</v>
      </c>
      <c r="F218" s="65">
        <v>126200.68</v>
      </c>
      <c r="G218" s="65">
        <v>0</v>
      </c>
      <c r="H218" s="65">
        <v>0</v>
      </c>
      <c r="I218" s="65">
        <v>0</v>
      </c>
      <c r="J218" s="65">
        <v>0</v>
      </c>
      <c r="K218" s="61"/>
      <c r="L218" s="61"/>
      <c r="M218" s="61"/>
      <c r="N218" s="61"/>
      <c r="P218" s="20">
        <f t="shared" si="94"/>
        <v>0</v>
      </c>
      <c r="Q218" s="20">
        <f t="shared" si="95"/>
        <v>0</v>
      </c>
      <c r="R218" s="20">
        <f t="shared" si="96"/>
        <v>0</v>
      </c>
      <c r="S218" s="20">
        <f t="shared" si="97"/>
        <v>0</v>
      </c>
      <c r="T218" s="20">
        <f t="shared" si="98"/>
        <v>0</v>
      </c>
      <c r="U218" s="20">
        <f t="shared" si="99"/>
        <v>0</v>
      </c>
      <c r="V218" s="20">
        <f t="shared" si="100"/>
        <v>0</v>
      </c>
      <c r="W218" s="28" t="e">
        <f t="shared" si="101"/>
        <v>#DIV/0!</v>
      </c>
      <c r="X218" s="28" t="e">
        <f t="shared" si="102"/>
        <v>#DIV/0!</v>
      </c>
      <c r="Y218" s="28" t="e">
        <f t="shared" si="103"/>
        <v>#DIV/0!</v>
      </c>
      <c r="Z218" s="28" t="e">
        <f t="shared" si="104"/>
        <v>#DIV/0!</v>
      </c>
      <c r="AA218" s="28" t="e">
        <f t="shared" si="105"/>
        <v>#DIV/0!</v>
      </c>
      <c r="AB218" s="28" t="e">
        <f t="shared" si="106"/>
        <v>#DIV/0!</v>
      </c>
      <c r="AC218" s="28" t="e">
        <f t="shared" si="107"/>
        <v>#DIV/0!</v>
      </c>
    </row>
    <row r="219" spans="1:29" ht="14.4" hidden="1" customHeight="1" outlineLevel="1" collapsed="1" x14ac:dyDescent="0.3">
      <c r="A219" s="6" t="s">
        <v>2</v>
      </c>
      <c r="B219" s="6" t="s">
        <v>2</v>
      </c>
      <c r="C219" s="6" t="s">
        <v>2</v>
      </c>
      <c r="D219" s="6" t="s">
        <v>2</v>
      </c>
      <c r="E219" s="6" t="s">
        <v>2</v>
      </c>
      <c r="F219" s="59" t="s">
        <v>2</v>
      </c>
      <c r="G219" s="59" t="s">
        <v>2</v>
      </c>
      <c r="H219" s="59" t="s">
        <v>2</v>
      </c>
      <c r="I219" s="59" t="s">
        <v>2</v>
      </c>
      <c r="J219" s="59" t="s">
        <v>2</v>
      </c>
      <c r="K219" s="61"/>
      <c r="L219" s="61"/>
      <c r="M219" s="61"/>
      <c r="N219" s="61"/>
      <c r="P219" s="20" t="e">
        <f t="shared" si="94"/>
        <v>#VALUE!</v>
      </c>
      <c r="Q219" s="20" t="e">
        <f t="shared" si="95"/>
        <v>#VALUE!</v>
      </c>
      <c r="R219" s="20" t="e">
        <f t="shared" si="96"/>
        <v>#VALUE!</v>
      </c>
      <c r="S219" s="20" t="e">
        <f t="shared" si="97"/>
        <v>#VALUE!</v>
      </c>
      <c r="T219" s="20">
        <f t="shared" si="98"/>
        <v>0</v>
      </c>
      <c r="U219" s="20">
        <f t="shared" si="99"/>
        <v>0</v>
      </c>
      <c r="V219" s="20">
        <f t="shared" si="100"/>
        <v>0</v>
      </c>
      <c r="W219" s="28" t="e">
        <f t="shared" si="101"/>
        <v>#VALUE!</v>
      </c>
      <c r="X219" s="28" t="e">
        <f t="shared" si="102"/>
        <v>#VALUE!</v>
      </c>
      <c r="Y219" s="28" t="e">
        <f t="shared" si="103"/>
        <v>#VALUE!</v>
      </c>
      <c r="Z219" s="28" t="e">
        <f t="shared" si="104"/>
        <v>#VALUE!</v>
      </c>
      <c r="AA219" s="28" t="e">
        <f t="shared" si="105"/>
        <v>#DIV/0!</v>
      </c>
      <c r="AB219" s="28" t="e">
        <f t="shared" si="106"/>
        <v>#DIV/0!</v>
      </c>
      <c r="AC219" s="28" t="e">
        <f t="shared" si="107"/>
        <v>#DIV/0!</v>
      </c>
    </row>
    <row r="220" spans="1:29" collapsed="1" x14ac:dyDescent="0.3">
      <c r="A220" s="25" t="s">
        <v>2</v>
      </c>
      <c r="B220" s="25" t="s">
        <v>2</v>
      </c>
      <c r="C220" s="25" t="s">
        <v>2</v>
      </c>
      <c r="D220" s="25" t="s">
        <v>2</v>
      </c>
      <c r="E220" s="25" t="s">
        <v>2</v>
      </c>
      <c r="F220" s="65" t="s">
        <v>2</v>
      </c>
      <c r="G220" s="65" t="s">
        <v>2</v>
      </c>
      <c r="H220" s="65" t="s">
        <v>2</v>
      </c>
      <c r="I220" s="65" t="s">
        <v>2</v>
      </c>
      <c r="J220" s="65" t="s">
        <v>2</v>
      </c>
      <c r="K220" s="61"/>
      <c r="L220" s="61"/>
      <c r="M220" s="61"/>
      <c r="N220" s="61"/>
      <c r="P220" s="20"/>
      <c r="Q220" s="20"/>
      <c r="R220" s="20"/>
      <c r="S220" s="20"/>
      <c r="T220" s="20"/>
      <c r="U220" s="20"/>
      <c r="V220" s="20"/>
      <c r="W220" s="28"/>
      <c r="X220" s="28"/>
      <c r="Y220" s="28"/>
      <c r="Z220" s="28"/>
      <c r="AA220" s="28"/>
      <c r="AB220" s="28"/>
      <c r="AC220" s="28"/>
    </row>
    <row r="221" spans="1:29" x14ac:dyDescent="0.3">
      <c r="A221" s="172" t="s">
        <v>300</v>
      </c>
      <c r="B221" s="171"/>
      <c r="C221" s="171"/>
      <c r="D221" s="171"/>
      <c r="E221" s="171"/>
      <c r="F221" s="65">
        <v>126200.68</v>
      </c>
      <c r="G221" s="65">
        <v>0</v>
      </c>
      <c r="H221" s="65">
        <v>0</v>
      </c>
      <c r="I221" s="65">
        <v>0</v>
      </c>
      <c r="J221" s="65">
        <v>0</v>
      </c>
      <c r="K221" s="61"/>
      <c r="L221" s="61"/>
      <c r="M221" s="61"/>
      <c r="N221" s="61"/>
      <c r="P221" s="20">
        <f t="shared" si="94"/>
        <v>0</v>
      </c>
      <c r="Q221" s="20">
        <f t="shared" si="95"/>
        <v>0</v>
      </c>
      <c r="R221" s="20">
        <f t="shared" si="96"/>
        <v>0</v>
      </c>
      <c r="S221" s="20">
        <f t="shared" si="97"/>
        <v>0</v>
      </c>
      <c r="T221" s="20">
        <f t="shared" si="98"/>
        <v>0</v>
      </c>
      <c r="U221" s="20">
        <f t="shared" si="99"/>
        <v>0</v>
      </c>
      <c r="V221" s="20">
        <f t="shared" si="100"/>
        <v>0</v>
      </c>
      <c r="W221" s="28" t="e">
        <f t="shared" si="101"/>
        <v>#DIV/0!</v>
      </c>
      <c r="X221" s="28" t="e">
        <f t="shared" si="102"/>
        <v>#DIV/0!</v>
      </c>
      <c r="Y221" s="28" t="e">
        <f t="shared" si="103"/>
        <v>#DIV/0!</v>
      </c>
      <c r="Z221" s="28" t="e">
        <f t="shared" si="104"/>
        <v>#DIV/0!</v>
      </c>
      <c r="AA221" s="28" t="e">
        <f t="shared" si="105"/>
        <v>#DIV/0!</v>
      </c>
      <c r="AB221" s="28" t="e">
        <f t="shared" si="106"/>
        <v>#DIV/0!</v>
      </c>
      <c r="AC221" s="28" t="e">
        <f t="shared" si="107"/>
        <v>#DIV/0!</v>
      </c>
    </row>
    <row r="222" spans="1:29" x14ac:dyDescent="0.3">
      <c r="A222" s="19" t="s">
        <v>2</v>
      </c>
      <c r="B222" s="19" t="s">
        <v>2</v>
      </c>
      <c r="C222" s="19" t="s">
        <v>2</v>
      </c>
      <c r="D222" s="19" t="s">
        <v>2</v>
      </c>
      <c r="E222" s="19" t="s">
        <v>2</v>
      </c>
      <c r="F222" s="62" t="s">
        <v>2</v>
      </c>
      <c r="G222" s="62" t="s">
        <v>2</v>
      </c>
      <c r="H222" s="62" t="s">
        <v>2</v>
      </c>
      <c r="I222" s="62" t="s">
        <v>2</v>
      </c>
      <c r="J222" s="62" t="s">
        <v>2</v>
      </c>
      <c r="K222" s="61"/>
      <c r="L222" s="61"/>
      <c r="M222" s="61"/>
      <c r="N222" s="61"/>
      <c r="P222" s="20"/>
      <c r="Q222" s="20"/>
      <c r="R222" s="20"/>
      <c r="S222" s="20"/>
      <c r="T222" s="20"/>
      <c r="U222" s="20"/>
      <c r="V222" s="20"/>
      <c r="W222" s="28"/>
      <c r="X222" s="28"/>
      <c r="Y222" s="28"/>
      <c r="Z222" s="28"/>
      <c r="AA222" s="28"/>
      <c r="AB222" s="28"/>
      <c r="AC222" s="28"/>
    </row>
    <row r="223" spans="1:29" s="79" customFormat="1" x14ac:dyDescent="0.3">
      <c r="A223" s="168" t="s">
        <v>307</v>
      </c>
      <c r="B223" s="169"/>
      <c r="C223" s="169"/>
      <c r="D223" s="169"/>
      <c r="E223" s="169"/>
      <c r="F223" s="78">
        <v>432998.13</v>
      </c>
      <c r="G223" s="78">
        <v>-201515</v>
      </c>
      <c r="H223" s="78">
        <v>-1135583</v>
      </c>
      <c r="I223" s="78">
        <f>+I214+I199</f>
        <v>-954710.37362022325</v>
      </c>
      <c r="J223" s="78">
        <v>-622435</v>
      </c>
      <c r="K223" s="67">
        <f>K214+K199</f>
        <v>-1089627.9128470235</v>
      </c>
      <c r="L223" s="67">
        <f t="shared" ref="L223:N223" si="109">L214+L199</f>
        <v>-1256256.6314845383</v>
      </c>
      <c r="M223" s="67">
        <f t="shared" si="109"/>
        <v>-1675846.098996859</v>
      </c>
      <c r="N223" s="67">
        <f t="shared" si="109"/>
        <v>-1424789.0798138008</v>
      </c>
      <c r="O223" s="112"/>
      <c r="P223" s="54">
        <f t="shared" si="94"/>
        <v>-934068</v>
      </c>
      <c r="Q223" s="54">
        <f t="shared" si="95"/>
        <v>180872.62637977675</v>
      </c>
      <c r="R223" s="54">
        <f t="shared" si="96"/>
        <v>332275.37362022325</v>
      </c>
      <c r="S223" s="54">
        <f t="shared" si="97"/>
        <v>-467192.91284702346</v>
      </c>
      <c r="T223" s="54">
        <f t="shared" si="98"/>
        <v>-166628.71863751486</v>
      </c>
      <c r="U223" s="54">
        <f t="shared" si="99"/>
        <v>-419589.46751232073</v>
      </c>
      <c r="V223" s="54">
        <f t="shared" si="100"/>
        <v>251057.01918305829</v>
      </c>
      <c r="W223" s="80">
        <f t="shared" si="101"/>
        <v>4.63522814678808</v>
      </c>
      <c r="X223" s="80">
        <f t="shared" si="102"/>
        <v>-0.15927732836769901</v>
      </c>
      <c r="Y223" s="80">
        <f t="shared" si="103"/>
        <v>-0.34803787913212719</v>
      </c>
      <c r="Z223" s="80">
        <f t="shared" si="104"/>
        <v>0.7505890781318908</v>
      </c>
      <c r="AA223" s="80">
        <f t="shared" si="105"/>
        <v>0.15292258639202869</v>
      </c>
      <c r="AB223" s="80">
        <f t="shared" si="106"/>
        <v>0.33399980306291815</v>
      </c>
      <c r="AC223" s="80">
        <f t="shared" si="107"/>
        <v>-0.14980911393554452</v>
      </c>
    </row>
    <row r="224" spans="1:29" x14ac:dyDescent="0.3">
      <c r="A224" s="19" t="s">
        <v>2</v>
      </c>
      <c r="B224" s="19" t="s">
        <v>2</v>
      </c>
      <c r="C224" s="19" t="s">
        <v>2</v>
      </c>
      <c r="D224" s="19" t="s">
        <v>2</v>
      </c>
      <c r="E224" s="19" t="s">
        <v>2</v>
      </c>
      <c r="F224" s="62" t="s">
        <v>2</v>
      </c>
      <c r="G224" s="62" t="s">
        <v>2</v>
      </c>
      <c r="H224" s="62" t="s">
        <v>2</v>
      </c>
      <c r="I224" s="62" t="s">
        <v>2</v>
      </c>
      <c r="J224" s="62" t="s">
        <v>2</v>
      </c>
      <c r="K224" s="61"/>
      <c r="L224" s="61"/>
      <c r="M224" s="61"/>
      <c r="N224" s="61"/>
      <c r="P224" s="20"/>
      <c r="Q224" s="20"/>
      <c r="R224" s="20"/>
      <c r="S224" s="20"/>
      <c r="T224" s="20"/>
      <c r="U224" s="20"/>
      <c r="V224" s="20"/>
      <c r="W224" s="28"/>
      <c r="X224" s="28"/>
      <c r="Y224" s="28"/>
      <c r="Z224" s="28"/>
      <c r="AA224" s="28"/>
      <c r="AB224" s="28"/>
      <c r="AC224" s="28"/>
    </row>
    <row r="225" spans="1:29" x14ac:dyDescent="0.3">
      <c r="A225" s="22" t="s">
        <v>2</v>
      </c>
      <c r="B225" s="170" t="s">
        <v>308</v>
      </c>
      <c r="C225" s="171"/>
      <c r="D225" s="171"/>
      <c r="E225" s="171"/>
      <c r="F225" s="65">
        <v>40769.46</v>
      </c>
      <c r="G225" s="65">
        <v>38000</v>
      </c>
      <c r="H225" s="65">
        <v>37474</v>
      </c>
      <c r="I225" s="65">
        <v>36177</v>
      </c>
      <c r="J225" s="65">
        <v>35061</v>
      </c>
      <c r="K225" s="65">
        <v>35061</v>
      </c>
      <c r="L225" s="65">
        <v>35061</v>
      </c>
      <c r="M225" s="65">
        <v>35061</v>
      </c>
      <c r="N225" s="65">
        <v>35061</v>
      </c>
      <c r="P225" s="20">
        <f t="shared" si="94"/>
        <v>-526</v>
      </c>
      <c r="Q225" s="20">
        <f t="shared" si="95"/>
        <v>-1297</v>
      </c>
      <c r="R225" s="20">
        <f t="shared" si="96"/>
        <v>-1116</v>
      </c>
      <c r="S225" s="20">
        <f t="shared" si="97"/>
        <v>0</v>
      </c>
      <c r="T225" s="20">
        <f t="shared" si="98"/>
        <v>0</v>
      </c>
      <c r="U225" s="20">
        <f t="shared" si="99"/>
        <v>0</v>
      </c>
      <c r="V225" s="20">
        <f t="shared" si="100"/>
        <v>0</v>
      </c>
      <c r="W225" s="28">
        <f t="shared" si="101"/>
        <v>-1.3842105263157895E-2</v>
      </c>
      <c r="X225" s="28">
        <f t="shared" si="102"/>
        <v>-3.4610663393286015E-2</v>
      </c>
      <c r="Y225" s="28">
        <f t="shared" si="103"/>
        <v>-3.0848329048843187E-2</v>
      </c>
      <c r="Z225" s="28">
        <f t="shared" si="104"/>
        <v>0</v>
      </c>
      <c r="AA225" s="28">
        <f t="shared" si="105"/>
        <v>0</v>
      </c>
      <c r="AB225" s="28">
        <f t="shared" si="106"/>
        <v>0</v>
      </c>
      <c r="AC225" s="28">
        <f t="shared" si="107"/>
        <v>0</v>
      </c>
    </row>
    <row r="226" spans="1:29" ht="14.4" hidden="1" customHeight="1" outlineLevel="1" collapsed="1" x14ac:dyDescent="0.3">
      <c r="A226" s="6" t="s">
        <v>2</v>
      </c>
      <c r="B226" s="6" t="s">
        <v>2</v>
      </c>
      <c r="C226" s="6" t="s">
        <v>2</v>
      </c>
      <c r="D226" s="22" t="s">
        <v>309</v>
      </c>
      <c r="E226" s="22" t="s">
        <v>310</v>
      </c>
      <c r="F226" s="65">
        <v>40769.46</v>
      </c>
      <c r="G226" s="65">
        <v>38000</v>
      </c>
      <c r="H226" s="65">
        <v>37474</v>
      </c>
      <c r="I226" s="65">
        <v>36177</v>
      </c>
      <c r="J226" s="65">
        <v>35061</v>
      </c>
      <c r="K226" s="65">
        <v>35061</v>
      </c>
      <c r="L226" s="65">
        <v>35061</v>
      </c>
      <c r="M226" s="65">
        <v>35061</v>
      </c>
      <c r="N226" s="65">
        <v>35061</v>
      </c>
      <c r="P226" s="20">
        <f t="shared" si="94"/>
        <v>-526</v>
      </c>
      <c r="Q226" s="20">
        <f t="shared" si="95"/>
        <v>-1297</v>
      </c>
      <c r="R226" s="20">
        <f t="shared" si="96"/>
        <v>-1116</v>
      </c>
      <c r="S226" s="20">
        <f t="shared" si="97"/>
        <v>0</v>
      </c>
      <c r="T226" s="20">
        <f t="shared" si="98"/>
        <v>0</v>
      </c>
      <c r="U226" s="20">
        <f t="shared" si="99"/>
        <v>0</v>
      </c>
      <c r="V226" s="20">
        <f t="shared" si="100"/>
        <v>0</v>
      </c>
      <c r="W226" s="28">
        <f t="shared" si="101"/>
        <v>-1.3842105263157895E-2</v>
      </c>
      <c r="X226" s="28">
        <f t="shared" si="102"/>
        <v>-3.4610663393286015E-2</v>
      </c>
      <c r="Y226" s="28">
        <f t="shared" si="103"/>
        <v>-3.0848329048843187E-2</v>
      </c>
      <c r="Z226" s="28">
        <f t="shared" si="104"/>
        <v>0</v>
      </c>
      <c r="AA226" s="28">
        <f t="shared" si="105"/>
        <v>0</v>
      </c>
      <c r="AB226" s="28">
        <f t="shared" si="106"/>
        <v>0</v>
      </c>
      <c r="AC226" s="28">
        <f t="shared" si="107"/>
        <v>0</v>
      </c>
    </row>
    <row r="227" spans="1:29" ht="14.4" hidden="1" customHeight="1" outlineLevel="1" collapsed="1" x14ac:dyDescent="0.3">
      <c r="A227" s="6" t="s">
        <v>2</v>
      </c>
      <c r="B227" s="6" t="s">
        <v>2</v>
      </c>
      <c r="C227" s="6" t="s">
        <v>2</v>
      </c>
      <c r="D227" s="6" t="s">
        <v>2</v>
      </c>
      <c r="E227" s="6" t="s">
        <v>2</v>
      </c>
      <c r="F227" s="59" t="s">
        <v>2</v>
      </c>
      <c r="G227" s="59" t="s">
        <v>2</v>
      </c>
      <c r="H227" s="59" t="s">
        <v>2</v>
      </c>
      <c r="I227" s="59" t="s">
        <v>2</v>
      </c>
      <c r="J227" s="59" t="s">
        <v>2</v>
      </c>
      <c r="K227" s="61"/>
      <c r="L227" s="61"/>
      <c r="M227" s="61"/>
      <c r="N227" s="61"/>
      <c r="P227" s="20" t="e">
        <f t="shared" si="94"/>
        <v>#VALUE!</v>
      </c>
      <c r="Q227" s="20" t="e">
        <f t="shared" si="95"/>
        <v>#VALUE!</v>
      </c>
      <c r="R227" s="20" t="e">
        <f t="shared" si="96"/>
        <v>#VALUE!</v>
      </c>
      <c r="S227" s="20" t="e">
        <f t="shared" si="97"/>
        <v>#VALUE!</v>
      </c>
      <c r="T227" s="20">
        <f t="shared" si="98"/>
        <v>0</v>
      </c>
      <c r="U227" s="20">
        <f t="shared" si="99"/>
        <v>0</v>
      </c>
      <c r="V227" s="20">
        <f t="shared" si="100"/>
        <v>0</v>
      </c>
      <c r="W227" s="28" t="e">
        <f t="shared" si="101"/>
        <v>#VALUE!</v>
      </c>
      <c r="X227" s="28" t="e">
        <f t="shared" si="102"/>
        <v>#VALUE!</v>
      </c>
      <c r="Y227" s="28" t="e">
        <f t="shared" si="103"/>
        <v>#VALUE!</v>
      </c>
      <c r="Z227" s="28" t="e">
        <f t="shared" si="104"/>
        <v>#VALUE!</v>
      </c>
      <c r="AA227" s="28" t="e">
        <f t="shared" si="105"/>
        <v>#DIV/0!</v>
      </c>
      <c r="AB227" s="28" t="e">
        <f t="shared" si="106"/>
        <v>#DIV/0!</v>
      </c>
      <c r="AC227" s="28" t="e">
        <f t="shared" si="107"/>
        <v>#DIV/0!</v>
      </c>
    </row>
    <row r="228" spans="1:29" collapsed="1" x14ac:dyDescent="0.3">
      <c r="A228" s="25" t="s">
        <v>2</v>
      </c>
      <c r="B228" s="25" t="s">
        <v>2</v>
      </c>
      <c r="C228" s="25" t="s">
        <v>2</v>
      </c>
      <c r="D228" s="25" t="s">
        <v>2</v>
      </c>
      <c r="E228" s="25" t="s">
        <v>2</v>
      </c>
      <c r="F228" s="65" t="s">
        <v>2</v>
      </c>
      <c r="G228" s="65" t="s">
        <v>2</v>
      </c>
      <c r="H228" s="65" t="s">
        <v>2</v>
      </c>
      <c r="I228" s="65" t="s">
        <v>2</v>
      </c>
      <c r="J228" s="65" t="s">
        <v>2</v>
      </c>
      <c r="K228" s="61"/>
      <c r="L228" s="61"/>
      <c r="M228" s="61"/>
      <c r="N228" s="61"/>
      <c r="P228" s="20"/>
      <c r="Q228" s="20"/>
      <c r="R228" s="20"/>
      <c r="S228" s="20"/>
      <c r="T228" s="20"/>
      <c r="U228" s="20"/>
      <c r="V228" s="20"/>
      <c r="W228" s="28"/>
      <c r="X228" s="28"/>
      <c r="Y228" s="28"/>
      <c r="Z228" s="28"/>
      <c r="AA228" s="28"/>
      <c r="AB228" s="28"/>
      <c r="AC228" s="28"/>
    </row>
    <row r="229" spans="1:29" x14ac:dyDescent="0.3">
      <c r="A229" s="19" t="s">
        <v>2</v>
      </c>
      <c r="B229" s="19" t="s">
        <v>2</v>
      </c>
      <c r="C229" s="19" t="s">
        <v>2</v>
      </c>
      <c r="D229" s="19" t="s">
        <v>2</v>
      </c>
      <c r="E229" s="19" t="s">
        <v>2</v>
      </c>
      <c r="F229" s="62" t="s">
        <v>2</v>
      </c>
      <c r="G229" s="62" t="s">
        <v>2</v>
      </c>
      <c r="H229" s="62" t="s">
        <v>2</v>
      </c>
      <c r="I229" s="62" t="s">
        <v>2</v>
      </c>
      <c r="J229" s="62" t="s">
        <v>2</v>
      </c>
      <c r="K229" s="61"/>
      <c r="L229" s="61"/>
      <c r="M229" s="61"/>
      <c r="N229" s="61"/>
      <c r="P229" s="20"/>
      <c r="Q229" s="20"/>
      <c r="R229" s="20"/>
      <c r="S229" s="20"/>
      <c r="T229" s="20"/>
      <c r="U229" s="20"/>
      <c r="V229" s="20"/>
      <c r="W229" s="28"/>
      <c r="X229" s="28"/>
      <c r="Y229" s="28"/>
      <c r="Z229" s="28"/>
      <c r="AA229" s="28"/>
      <c r="AB229" s="28"/>
      <c r="AC229" s="28"/>
    </row>
    <row r="230" spans="1:29" s="79" customFormat="1" x14ac:dyDescent="0.3">
      <c r="A230" s="168" t="s">
        <v>317</v>
      </c>
      <c r="B230" s="169"/>
      <c r="C230" s="169"/>
      <c r="D230" s="169"/>
      <c r="E230" s="169"/>
      <c r="F230" s="78">
        <v>473767.59</v>
      </c>
      <c r="G230" s="78">
        <v>-163515</v>
      </c>
      <c r="H230" s="78">
        <v>-1098109</v>
      </c>
      <c r="I230" s="78">
        <f>+I223+I225</f>
        <v>-918533.37362022325</v>
      </c>
      <c r="J230" s="78">
        <f t="shared" ref="J230:M230" si="110">+J223+J225</f>
        <v>-587374</v>
      </c>
      <c r="K230" s="78">
        <f t="shared" si="110"/>
        <v>-1054566.9128470235</v>
      </c>
      <c r="L230" s="78">
        <f t="shared" si="110"/>
        <v>-1221195.6314845383</v>
      </c>
      <c r="M230" s="78">
        <f t="shared" si="110"/>
        <v>-1640785.098996859</v>
      </c>
      <c r="N230" s="78">
        <f>+N223+N225</f>
        <v>-1389728.0798138008</v>
      </c>
      <c r="O230" s="112"/>
      <c r="P230" s="54">
        <f t="shared" si="94"/>
        <v>-934594</v>
      </c>
      <c r="Q230" s="54">
        <f t="shared" si="95"/>
        <v>179575.62637977675</v>
      </c>
      <c r="R230" s="54">
        <f t="shared" si="96"/>
        <v>331159.37362022325</v>
      </c>
      <c r="S230" s="54">
        <f t="shared" si="97"/>
        <v>-467192.91284702346</v>
      </c>
      <c r="T230" s="54">
        <f t="shared" si="98"/>
        <v>-166628.71863751486</v>
      </c>
      <c r="U230" s="54">
        <f t="shared" si="99"/>
        <v>-419589.46751232073</v>
      </c>
      <c r="V230" s="54">
        <f t="shared" si="100"/>
        <v>251057.01918305829</v>
      </c>
      <c r="W230" s="80">
        <f t="shared" si="101"/>
        <v>5.7156468825490014</v>
      </c>
      <c r="X230" s="80">
        <f t="shared" si="102"/>
        <v>-0.16353169528687658</v>
      </c>
      <c r="Y230" s="80">
        <f t="shared" si="103"/>
        <v>-0.36053058400591592</v>
      </c>
      <c r="Z230" s="80">
        <f t="shared" si="104"/>
        <v>0.79539256563454197</v>
      </c>
      <c r="AA230" s="80">
        <f t="shared" si="105"/>
        <v>0.15800677662801488</v>
      </c>
      <c r="AB230" s="80">
        <f t="shared" si="106"/>
        <v>0.34358906689033075</v>
      </c>
      <c r="AC230" s="80">
        <f t="shared" si="107"/>
        <v>-0.15301029936007415</v>
      </c>
    </row>
    <row r="231" spans="1:29" s="96" customFormat="1" ht="14.25" customHeight="1" x14ac:dyDescent="0.3">
      <c r="B231" s="93" t="s">
        <v>2</v>
      </c>
      <c r="C231" s="93"/>
      <c r="D231" s="93" t="s">
        <v>461</v>
      </c>
      <c r="E231" s="93" t="s">
        <v>433</v>
      </c>
      <c r="F231" s="94" t="s">
        <v>2</v>
      </c>
      <c r="G231" s="94">
        <v>-500000</v>
      </c>
      <c r="H231" s="94" t="s">
        <v>2</v>
      </c>
      <c r="I231" s="94"/>
      <c r="J231" s="163" t="s">
        <v>2</v>
      </c>
      <c r="K231" s="164"/>
      <c r="L231" s="95"/>
      <c r="M231" s="95"/>
      <c r="N231" s="95"/>
    </row>
    <row r="232" spans="1:29" s="96" customFormat="1" ht="19.5" customHeight="1" x14ac:dyDescent="0.5">
      <c r="A232" s="96" t="s">
        <v>438</v>
      </c>
      <c r="B232" s="51">
        <f>+N167</f>
        <v>0.21</v>
      </c>
      <c r="C232" s="97" t="s">
        <v>436</v>
      </c>
      <c r="D232" s="134">
        <v>0</v>
      </c>
      <c r="E232" s="97" t="s">
        <v>435</v>
      </c>
      <c r="F232" s="95">
        <f>+(4046000)/1000</f>
        <v>4046</v>
      </c>
      <c r="G232" s="95">
        <f>+F232+G231/1000</f>
        <v>3546</v>
      </c>
      <c r="H232" s="95">
        <f>+G232+H230/1000</f>
        <v>2447.8910000000001</v>
      </c>
      <c r="I232" s="95">
        <f t="shared" ref="I232:N232" si="111">+H232+I230/1000</f>
        <v>1529.3576263797768</v>
      </c>
      <c r="J232" s="95">
        <f t="shared" si="111"/>
        <v>941.98362637977675</v>
      </c>
      <c r="K232" s="95">
        <f t="shared" si="111"/>
        <v>-112.58328646724681</v>
      </c>
      <c r="L232" s="95">
        <f t="shared" si="111"/>
        <v>-1333.7789179517852</v>
      </c>
      <c r="M232" s="95">
        <f t="shared" si="111"/>
        <v>-2974.5640169486442</v>
      </c>
      <c r="N232" s="100">
        <f t="shared" si="111"/>
        <v>-4364.292096762445</v>
      </c>
      <c r="P232" s="96" t="s">
        <v>463</v>
      </c>
    </row>
    <row r="233" spans="1:29" ht="0" hidden="1" customHeight="1" x14ac:dyDescent="0.3">
      <c r="D233" s="28"/>
      <c r="P233" s="20"/>
      <c r="Q233" s="20"/>
      <c r="R233" s="20"/>
      <c r="S233" s="20"/>
      <c r="T233" s="20"/>
      <c r="U233" s="20"/>
      <c r="V233" s="20"/>
      <c r="W233" s="28"/>
      <c r="X233" s="28"/>
      <c r="Y233" s="28"/>
      <c r="Z233" s="28"/>
      <c r="AA233" s="28"/>
      <c r="AB233" s="28"/>
      <c r="AC233" s="28"/>
    </row>
    <row r="234" spans="1:29" ht="23.25" customHeight="1" x14ac:dyDescent="0.3">
      <c r="D234" s="28"/>
      <c r="N234" s="61"/>
      <c r="O234" s="17" t="s">
        <v>458</v>
      </c>
      <c r="P234" s="17" t="s">
        <v>456</v>
      </c>
      <c r="Q234" s="17" t="s">
        <v>459</v>
      </c>
      <c r="S234" s="20"/>
      <c r="T234" s="20"/>
      <c r="U234" s="20"/>
      <c r="V234" s="104"/>
      <c r="W234" s="28"/>
      <c r="X234" s="28"/>
      <c r="Y234" s="28"/>
      <c r="Z234" s="28"/>
      <c r="AA234" s="28"/>
      <c r="AB234" s="28"/>
      <c r="AC234" s="28"/>
    </row>
    <row r="235" spans="1:29" x14ac:dyDescent="0.3">
      <c r="A235" s="101" t="s">
        <v>438</v>
      </c>
      <c r="B235" s="51">
        <v>0.21</v>
      </c>
      <c r="C235" s="17" t="s">
        <v>436</v>
      </c>
      <c r="D235" s="28">
        <v>0</v>
      </c>
      <c r="E235" s="105" t="s">
        <v>435</v>
      </c>
      <c r="F235" s="95">
        <v>4046</v>
      </c>
      <c r="G235" s="95">
        <v>3546</v>
      </c>
      <c r="H235" s="95">
        <v>2447.8910000000001</v>
      </c>
      <c r="I235" s="95">
        <v>1529.373</v>
      </c>
      <c r="J235" s="95">
        <v>941.99900000000002</v>
      </c>
      <c r="K235" s="95">
        <v>-93.451497441995798</v>
      </c>
      <c r="L235" s="95">
        <v>-1265.45223194148</v>
      </c>
      <c r="M235" s="95">
        <v>-2809.5892835564837</v>
      </c>
      <c r="N235" s="95">
        <v>-4035.949563093297</v>
      </c>
      <c r="U235" s="48"/>
      <c r="V235" s="51"/>
      <c r="W235" s="28"/>
      <c r="X235" s="28"/>
      <c r="Y235" s="28"/>
      <c r="Z235" s="28"/>
      <c r="AA235" s="28"/>
      <c r="AB235" s="28"/>
      <c r="AC235" s="28"/>
    </row>
    <row r="236" spans="1:29" s="96" customFormat="1" x14ac:dyDescent="0.3">
      <c r="A236" s="102" t="s">
        <v>438</v>
      </c>
      <c r="B236" s="51">
        <v>0.25470249170874304</v>
      </c>
      <c r="C236" s="96" t="s">
        <v>436</v>
      </c>
      <c r="D236" s="28">
        <v>7.450415284790509E-3</v>
      </c>
      <c r="E236" s="105" t="s">
        <v>435</v>
      </c>
      <c r="F236" s="95">
        <v>4046</v>
      </c>
      <c r="G236" s="95">
        <v>3546</v>
      </c>
      <c r="H236" s="95">
        <v>2447.8910000000001</v>
      </c>
      <c r="I236" s="95">
        <v>1722.7112766403147</v>
      </c>
      <c r="J236" s="95">
        <v>1135.3372766403147</v>
      </c>
      <c r="K236" s="95">
        <v>710.23224974364052</v>
      </c>
      <c r="L236" s="95">
        <v>382.12515372180951</v>
      </c>
      <c r="M236" s="95">
        <v>-89.412861418329044</v>
      </c>
      <c r="N236" s="95">
        <v>1.4210854715202004E-13</v>
      </c>
      <c r="O236" s="96">
        <f>-N235</f>
        <v>4035.949563093297</v>
      </c>
      <c r="P236" s="96">
        <f>+O236/6</f>
        <v>672.6582605155495</v>
      </c>
      <c r="Q236" s="51">
        <f>+P236*1000/$O$158</f>
        <v>-3.0006279586960567E-2</v>
      </c>
      <c r="R236" s="103" t="s">
        <v>460</v>
      </c>
      <c r="S236" s="20"/>
      <c r="T236" s="20"/>
    </row>
    <row r="237" spans="1:29" ht="19.8" x14ac:dyDescent="0.5">
      <c r="A237" s="96" t="s">
        <v>438</v>
      </c>
      <c r="B237" s="51">
        <v>0.26728450337713955</v>
      </c>
      <c r="C237" s="97" t="s">
        <v>436</v>
      </c>
      <c r="D237" s="98">
        <v>9.5474172295232623E-3</v>
      </c>
      <c r="E237" s="97" t="s">
        <v>435</v>
      </c>
      <c r="F237" s="95">
        <v>4046</v>
      </c>
      <c r="G237" s="95">
        <v>3546</v>
      </c>
      <c r="H237" s="95">
        <v>2447.8910000000001</v>
      </c>
      <c r="I237" s="95">
        <v>1777.128477106128</v>
      </c>
      <c r="J237" s="95">
        <v>1189.754477106128</v>
      </c>
      <c r="K237" s="95">
        <v>936.43794652390488</v>
      </c>
      <c r="L237" s="95">
        <v>845.85406677806009</v>
      </c>
      <c r="M237" s="95">
        <v>676.21093661137297</v>
      </c>
      <c r="N237" s="100">
        <v>1135.9627294772863</v>
      </c>
      <c r="O237" s="103">
        <f>+N237-N235</f>
        <v>5171.9122925705833</v>
      </c>
      <c r="P237" s="96">
        <f>+O237/6</f>
        <v>861.98538209509718</v>
      </c>
      <c r="Q237" s="51">
        <f>+P237*1000/$O$158</f>
        <v>-3.8451879495532658E-2</v>
      </c>
      <c r="R237" s="103" t="s">
        <v>462</v>
      </c>
      <c r="S237" s="107"/>
      <c r="T237" s="107"/>
      <c r="U237" s="20"/>
      <c r="V237" s="20"/>
      <c r="W237" s="28"/>
      <c r="X237" s="28"/>
      <c r="Y237" s="28"/>
      <c r="Z237" s="28"/>
      <c r="AA237" s="28"/>
      <c r="AB237" s="28"/>
      <c r="AC237" s="28"/>
    </row>
    <row r="238" spans="1:29" x14ac:dyDescent="0.3">
      <c r="P238" s="20"/>
      <c r="Q238" s="20"/>
      <c r="R238" s="20"/>
      <c r="S238" s="20"/>
      <c r="T238" s="20"/>
      <c r="U238" s="20"/>
      <c r="V238" s="20"/>
      <c r="W238" s="28"/>
      <c r="X238" s="28"/>
      <c r="Y238" s="28"/>
      <c r="Z238" s="28"/>
      <c r="AA238" s="28"/>
      <c r="AB238" s="28"/>
      <c r="AC238" s="28"/>
    </row>
    <row r="239" spans="1:29" x14ac:dyDescent="0.3">
      <c r="P239" s="20"/>
      <c r="Q239" s="20"/>
      <c r="R239" s="20"/>
      <c r="S239" s="20"/>
      <c r="T239" s="20"/>
      <c r="U239" s="20"/>
      <c r="V239" s="20"/>
      <c r="W239" s="28"/>
      <c r="X239" s="28"/>
      <c r="Y239" s="28"/>
      <c r="Z239" s="28"/>
      <c r="AA239" s="28"/>
      <c r="AB239" s="28"/>
      <c r="AC239" s="28"/>
    </row>
    <row r="240" spans="1:29" x14ac:dyDescent="0.3">
      <c r="P240" s="20"/>
      <c r="Q240" s="20"/>
      <c r="R240" s="20"/>
      <c r="S240" s="20"/>
      <c r="T240" s="20"/>
      <c r="U240" s="20"/>
      <c r="V240" s="20"/>
      <c r="W240" s="28"/>
      <c r="X240" s="28"/>
      <c r="Y240" s="28"/>
      <c r="Z240" s="28"/>
      <c r="AA240" s="28"/>
      <c r="AB240" s="28"/>
      <c r="AC240" s="28"/>
    </row>
    <row r="241" spans="16:29" x14ac:dyDescent="0.3">
      <c r="P241" s="20"/>
      <c r="Q241" s="20"/>
      <c r="R241" s="20"/>
      <c r="S241" s="20"/>
      <c r="T241" s="20"/>
      <c r="U241" s="20"/>
      <c r="V241" s="20"/>
      <c r="W241" s="28"/>
      <c r="X241" s="28"/>
      <c r="Y241" s="28"/>
      <c r="Z241" s="28"/>
      <c r="AA241" s="28"/>
      <c r="AB241" s="28"/>
      <c r="AC241" s="28"/>
    </row>
    <row r="242" spans="16:29" x14ac:dyDescent="0.3">
      <c r="P242" s="20"/>
      <c r="Q242" s="20"/>
      <c r="R242" s="20"/>
      <c r="S242" s="20"/>
      <c r="T242" s="20"/>
      <c r="U242" s="20"/>
      <c r="V242" s="20"/>
      <c r="W242" s="28"/>
      <c r="X242" s="28"/>
      <c r="Y242" s="28"/>
      <c r="Z242" s="28"/>
      <c r="AA242" s="28"/>
      <c r="AB242" s="28"/>
      <c r="AC242" s="28"/>
    </row>
    <row r="243" spans="16:29" x14ac:dyDescent="0.3">
      <c r="P243" s="20"/>
      <c r="Q243" s="20"/>
      <c r="R243" s="20"/>
      <c r="S243" s="20"/>
      <c r="T243" s="20"/>
      <c r="U243" s="20"/>
      <c r="V243" s="20"/>
      <c r="W243" s="28"/>
      <c r="X243" s="28"/>
      <c r="Y243" s="28"/>
      <c r="Z243" s="28"/>
      <c r="AA243" s="28"/>
      <c r="AB243" s="28"/>
      <c r="AC243" s="28"/>
    </row>
    <row r="244" spans="16:29" x14ac:dyDescent="0.3">
      <c r="P244" s="20"/>
      <c r="Q244" s="20"/>
      <c r="R244" s="20"/>
      <c r="S244" s="20"/>
      <c r="T244" s="20"/>
      <c r="U244" s="20"/>
      <c r="V244" s="20"/>
      <c r="W244" s="28"/>
      <c r="X244" s="28"/>
      <c r="Y244" s="28"/>
      <c r="Z244" s="28"/>
      <c r="AA244" s="28"/>
      <c r="AB244" s="28"/>
      <c r="AC244" s="28"/>
    </row>
    <row r="245" spans="16:29" x14ac:dyDescent="0.3">
      <c r="P245" s="20"/>
      <c r="Q245" s="20"/>
      <c r="R245" s="20"/>
      <c r="S245" s="20"/>
      <c r="T245" s="20"/>
      <c r="U245" s="20"/>
      <c r="V245" s="20"/>
      <c r="W245" s="28"/>
      <c r="X245" s="28"/>
      <c r="Y245" s="28"/>
      <c r="Z245" s="28"/>
      <c r="AA245" s="28"/>
      <c r="AB245" s="28"/>
      <c r="AC245" s="28"/>
    </row>
    <row r="246" spans="16:29" x14ac:dyDescent="0.3">
      <c r="P246" s="20"/>
      <c r="Q246" s="20"/>
      <c r="R246" s="20"/>
      <c r="S246" s="20"/>
      <c r="T246" s="20"/>
      <c r="U246" s="20"/>
      <c r="V246" s="20"/>
      <c r="W246" s="28"/>
      <c r="X246" s="28"/>
      <c r="Y246" s="28"/>
      <c r="Z246" s="28"/>
      <c r="AA246" s="28"/>
      <c r="AB246" s="28"/>
      <c r="AC246" s="28"/>
    </row>
    <row r="247" spans="16:29" x14ac:dyDescent="0.3">
      <c r="P247" s="20"/>
      <c r="Q247" s="20"/>
      <c r="R247" s="20"/>
      <c r="S247" s="20"/>
      <c r="T247" s="20"/>
      <c r="U247" s="20"/>
      <c r="V247" s="20"/>
      <c r="W247" s="28"/>
      <c r="X247" s="28"/>
      <c r="Y247" s="28"/>
      <c r="Z247" s="28"/>
      <c r="AA247" s="28"/>
      <c r="AB247" s="28"/>
      <c r="AC247" s="28"/>
    </row>
    <row r="248" spans="16:29" x14ac:dyDescent="0.3">
      <c r="P248" s="20"/>
      <c r="Q248" s="20"/>
      <c r="R248" s="20"/>
      <c r="S248" s="20"/>
      <c r="T248" s="20"/>
      <c r="U248" s="20"/>
      <c r="V248" s="20"/>
      <c r="W248" s="28"/>
      <c r="X248" s="28"/>
      <c r="Y248" s="28"/>
      <c r="Z248" s="28"/>
      <c r="AA248" s="28"/>
      <c r="AB248" s="28"/>
      <c r="AC248" s="28"/>
    </row>
    <row r="249" spans="16:29" x14ac:dyDescent="0.3">
      <c r="P249" s="20"/>
      <c r="Q249" s="20"/>
      <c r="R249" s="20"/>
      <c r="S249" s="20"/>
      <c r="T249" s="20"/>
      <c r="U249" s="20"/>
      <c r="V249" s="20"/>
      <c r="W249" s="28"/>
      <c r="X249" s="28"/>
      <c r="Y249" s="28"/>
      <c r="Z249" s="28"/>
      <c r="AA249" s="28"/>
      <c r="AB249" s="28"/>
      <c r="AC249" s="28"/>
    </row>
    <row r="250" spans="16:29" x14ac:dyDescent="0.3">
      <c r="P250" s="20"/>
      <c r="Q250" s="20"/>
      <c r="R250" s="20"/>
      <c r="S250" s="20"/>
      <c r="T250" s="20"/>
      <c r="U250" s="20"/>
      <c r="V250" s="20"/>
      <c r="W250" s="28"/>
      <c r="X250" s="28"/>
      <c r="Y250" s="28"/>
      <c r="Z250" s="28"/>
      <c r="AA250" s="28"/>
      <c r="AB250" s="28"/>
      <c r="AC250" s="28"/>
    </row>
    <row r="251" spans="16:29" x14ac:dyDescent="0.3">
      <c r="P251" s="20"/>
      <c r="Q251" s="20"/>
      <c r="R251" s="20"/>
      <c r="S251" s="20"/>
      <c r="T251" s="20"/>
      <c r="U251" s="20"/>
      <c r="V251" s="20"/>
      <c r="W251" s="28"/>
      <c r="X251" s="28"/>
      <c r="Y251" s="28"/>
      <c r="Z251" s="28"/>
      <c r="AA251" s="28"/>
      <c r="AB251" s="28"/>
      <c r="AC251" s="28"/>
    </row>
    <row r="252" spans="16:29" x14ac:dyDescent="0.3">
      <c r="P252" s="20"/>
      <c r="Q252" s="20"/>
      <c r="R252" s="20"/>
      <c r="S252" s="20"/>
      <c r="T252" s="20"/>
      <c r="U252" s="20"/>
      <c r="V252" s="20"/>
      <c r="W252" s="28"/>
      <c r="X252" s="28"/>
      <c r="Y252" s="28"/>
      <c r="Z252" s="28"/>
      <c r="AA252" s="28"/>
      <c r="AB252" s="28"/>
      <c r="AC252" s="28"/>
    </row>
    <row r="253" spans="16:29" x14ac:dyDescent="0.3">
      <c r="P253" s="20"/>
      <c r="Q253" s="20"/>
      <c r="R253" s="20"/>
      <c r="S253" s="20"/>
      <c r="T253" s="20"/>
      <c r="U253" s="20"/>
      <c r="V253" s="20"/>
      <c r="W253" s="28"/>
      <c r="X253" s="28"/>
      <c r="Y253" s="28"/>
      <c r="Z253" s="28"/>
      <c r="AA253" s="28"/>
      <c r="AB253" s="28"/>
      <c r="AC253" s="28"/>
    </row>
    <row r="254" spans="16:29" x14ac:dyDescent="0.3">
      <c r="P254" s="20"/>
      <c r="Q254" s="20"/>
      <c r="R254" s="20"/>
      <c r="S254" s="20"/>
      <c r="T254" s="20"/>
      <c r="U254" s="20"/>
      <c r="V254" s="20"/>
      <c r="W254" s="28"/>
      <c r="X254" s="28"/>
      <c r="Y254" s="28"/>
      <c r="Z254" s="28"/>
      <c r="AA254" s="28"/>
      <c r="AB254" s="28"/>
      <c r="AC254" s="28"/>
    </row>
    <row r="255" spans="16:29" x14ac:dyDescent="0.3">
      <c r="P255" s="20"/>
      <c r="Q255" s="20"/>
      <c r="R255" s="20"/>
      <c r="S255" s="20"/>
      <c r="T255" s="20"/>
      <c r="U255" s="20"/>
      <c r="V255" s="20"/>
      <c r="W255" s="28"/>
      <c r="X255" s="28"/>
      <c r="Y255" s="28"/>
      <c r="Z255" s="28"/>
      <c r="AA255" s="28"/>
      <c r="AB255" s="28"/>
      <c r="AC255" s="28"/>
    </row>
    <row r="256" spans="16:29" x14ac:dyDescent="0.3">
      <c r="P256" s="20"/>
      <c r="Q256" s="20"/>
      <c r="R256" s="20"/>
      <c r="S256" s="20"/>
      <c r="T256" s="20"/>
      <c r="U256" s="20"/>
      <c r="V256" s="20"/>
      <c r="W256" s="28"/>
      <c r="X256" s="28"/>
      <c r="Y256" s="28"/>
      <c r="Z256" s="28"/>
      <c r="AA256" s="28"/>
      <c r="AB256" s="28"/>
      <c r="AC256" s="28"/>
    </row>
    <row r="257" spans="16:29" x14ac:dyDescent="0.3">
      <c r="P257" s="20"/>
      <c r="Q257" s="20"/>
      <c r="R257" s="20"/>
      <c r="S257" s="20"/>
      <c r="T257" s="20"/>
      <c r="U257" s="20"/>
      <c r="V257" s="20"/>
      <c r="W257" s="28"/>
      <c r="X257" s="28"/>
      <c r="Y257" s="28"/>
      <c r="Z257" s="28"/>
      <c r="AA257" s="28"/>
      <c r="AB257" s="28"/>
      <c r="AC257" s="28"/>
    </row>
    <row r="258" spans="16:29" x14ac:dyDescent="0.3">
      <c r="P258" s="20"/>
      <c r="Q258" s="20"/>
      <c r="R258" s="20"/>
      <c r="S258" s="20"/>
      <c r="T258" s="20"/>
      <c r="U258" s="20"/>
      <c r="V258" s="20"/>
      <c r="W258" s="28"/>
      <c r="X258" s="28"/>
      <c r="Y258" s="28"/>
      <c r="Z258" s="28"/>
      <c r="AA258" s="28"/>
      <c r="AB258" s="28"/>
      <c r="AC258" s="28"/>
    </row>
    <row r="259" spans="16:29" x14ac:dyDescent="0.3">
      <c r="P259" s="20"/>
      <c r="Q259" s="20"/>
      <c r="R259" s="20"/>
      <c r="S259" s="20"/>
      <c r="T259" s="20"/>
      <c r="U259" s="20"/>
      <c r="V259" s="20"/>
      <c r="W259" s="28"/>
      <c r="X259" s="28"/>
      <c r="Y259" s="28"/>
      <c r="Z259" s="28"/>
      <c r="AA259" s="28"/>
      <c r="AB259" s="28"/>
      <c r="AC259" s="28"/>
    </row>
    <row r="260" spans="16:29" x14ac:dyDescent="0.3">
      <c r="P260" s="20"/>
      <c r="Q260" s="20"/>
      <c r="R260" s="20"/>
      <c r="S260" s="20"/>
      <c r="T260" s="20"/>
      <c r="U260" s="20"/>
      <c r="V260" s="20"/>
      <c r="W260" s="28"/>
      <c r="X260" s="28"/>
      <c r="Y260" s="28"/>
      <c r="Z260" s="28"/>
      <c r="AA260" s="28"/>
      <c r="AB260" s="28"/>
      <c r="AC260" s="28"/>
    </row>
    <row r="261" spans="16:29" x14ac:dyDescent="0.3">
      <c r="P261" s="20"/>
      <c r="Q261" s="20"/>
      <c r="R261" s="20"/>
      <c r="S261" s="20"/>
      <c r="T261" s="20"/>
      <c r="U261" s="20"/>
      <c r="V261" s="20"/>
      <c r="W261" s="28"/>
      <c r="X261" s="28"/>
      <c r="Y261" s="28"/>
      <c r="Z261" s="28"/>
      <c r="AA261" s="28"/>
      <c r="AB261" s="28"/>
      <c r="AC261" s="28"/>
    </row>
    <row r="262" spans="16:29" x14ac:dyDescent="0.3">
      <c r="P262" s="20"/>
      <c r="Q262" s="20"/>
      <c r="R262" s="20"/>
      <c r="S262" s="20"/>
      <c r="T262" s="20"/>
      <c r="U262" s="20"/>
      <c r="V262" s="20"/>
      <c r="W262" s="28"/>
      <c r="X262" s="28"/>
      <c r="Y262" s="28"/>
      <c r="Z262" s="28"/>
      <c r="AA262" s="28"/>
      <c r="AB262" s="28"/>
      <c r="AC262" s="28"/>
    </row>
    <row r="263" spans="16:29" x14ac:dyDescent="0.3">
      <c r="P263" s="20"/>
      <c r="Q263" s="20"/>
      <c r="R263" s="20"/>
      <c r="S263" s="20"/>
      <c r="T263" s="20"/>
      <c r="U263" s="20"/>
      <c r="V263" s="20"/>
      <c r="W263" s="28"/>
      <c r="X263" s="28"/>
      <c r="Y263" s="28"/>
      <c r="Z263" s="28"/>
      <c r="AA263" s="28"/>
      <c r="AB263" s="28"/>
      <c r="AC263" s="28"/>
    </row>
    <row r="264" spans="16:29" x14ac:dyDescent="0.3">
      <c r="P264" s="20"/>
      <c r="Q264" s="20"/>
      <c r="R264" s="20"/>
      <c r="S264" s="20"/>
      <c r="T264" s="20"/>
      <c r="U264" s="20"/>
      <c r="V264" s="20"/>
      <c r="W264" s="28"/>
      <c r="X264" s="28"/>
      <c r="Y264" s="28"/>
      <c r="Z264" s="28"/>
      <c r="AA264" s="28"/>
      <c r="AB264" s="28"/>
      <c r="AC264" s="28"/>
    </row>
    <row r="265" spans="16:29" x14ac:dyDescent="0.3">
      <c r="P265" s="20"/>
      <c r="Q265" s="20"/>
      <c r="R265" s="20"/>
      <c r="S265" s="20"/>
      <c r="T265" s="20"/>
      <c r="U265" s="20"/>
      <c r="V265" s="20"/>
      <c r="W265" s="28"/>
      <c r="X265" s="28"/>
      <c r="Y265" s="28"/>
      <c r="Z265" s="28"/>
      <c r="AA265" s="28"/>
      <c r="AB265" s="28"/>
      <c r="AC265" s="28"/>
    </row>
    <row r="266" spans="16:29" x14ac:dyDescent="0.3">
      <c r="P266" s="20"/>
      <c r="Q266" s="20"/>
      <c r="R266" s="20"/>
      <c r="S266" s="20"/>
      <c r="T266" s="20"/>
      <c r="U266" s="20"/>
      <c r="V266" s="20"/>
      <c r="W266" s="28"/>
      <c r="X266" s="28"/>
      <c r="Y266" s="28"/>
      <c r="Z266" s="28"/>
      <c r="AA266" s="28"/>
      <c r="AB266" s="28"/>
      <c r="AC266" s="28"/>
    </row>
    <row r="267" spans="16:29" x14ac:dyDescent="0.3">
      <c r="P267" s="20"/>
      <c r="Q267" s="20"/>
      <c r="R267" s="20"/>
      <c r="S267" s="20"/>
      <c r="T267" s="20"/>
      <c r="U267" s="20"/>
      <c r="V267" s="20"/>
      <c r="W267" s="28"/>
      <c r="X267" s="28"/>
      <c r="Y267" s="28"/>
      <c r="Z267" s="28"/>
      <c r="AA267" s="28"/>
      <c r="AB267" s="28"/>
      <c r="AC267" s="28"/>
    </row>
    <row r="268" spans="16:29" x14ac:dyDescent="0.3">
      <c r="P268" s="20"/>
      <c r="Q268" s="20"/>
      <c r="R268" s="20"/>
      <c r="S268" s="20"/>
      <c r="T268" s="20"/>
      <c r="U268" s="20"/>
      <c r="V268" s="20"/>
      <c r="W268" s="28"/>
      <c r="X268" s="28"/>
      <c r="Y268" s="28"/>
      <c r="Z268" s="28"/>
      <c r="AA268" s="28"/>
      <c r="AB268" s="28"/>
      <c r="AC268" s="28"/>
    </row>
    <row r="269" spans="16:29" x14ac:dyDescent="0.3">
      <c r="P269" s="20"/>
      <c r="Q269" s="20"/>
      <c r="R269" s="20"/>
      <c r="S269" s="20"/>
      <c r="T269" s="20"/>
      <c r="U269" s="20"/>
      <c r="V269" s="20"/>
      <c r="W269" s="28"/>
      <c r="X269" s="28"/>
      <c r="Y269" s="28"/>
      <c r="Z269" s="28"/>
      <c r="AA269" s="28"/>
      <c r="AB269" s="28"/>
      <c r="AC269" s="28"/>
    </row>
    <row r="270" spans="16:29" x14ac:dyDescent="0.3">
      <c r="P270" s="20"/>
      <c r="Q270" s="20"/>
      <c r="R270" s="20"/>
      <c r="S270" s="20"/>
      <c r="T270" s="20"/>
      <c r="U270" s="20"/>
      <c r="V270" s="20"/>
      <c r="W270" s="28"/>
      <c r="X270" s="28"/>
      <c r="Y270" s="28"/>
      <c r="Z270" s="28"/>
      <c r="AA270" s="28"/>
      <c r="AB270" s="28"/>
      <c r="AC270" s="28"/>
    </row>
    <row r="271" spans="16:29" x14ac:dyDescent="0.3">
      <c r="P271" s="20"/>
      <c r="Q271" s="20"/>
      <c r="R271" s="20"/>
      <c r="S271" s="20"/>
      <c r="T271" s="20"/>
      <c r="U271" s="20"/>
      <c r="V271" s="20"/>
      <c r="W271" s="28"/>
      <c r="X271" s="28"/>
      <c r="Y271" s="28"/>
      <c r="Z271" s="28"/>
      <c r="AA271" s="28"/>
      <c r="AB271" s="28"/>
      <c r="AC271" s="28"/>
    </row>
    <row r="272" spans="16:29" x14ac:dyDescent="0.3">
      <c r="P272" s="20"/>
      <c r="Q272" s="20"/>
      <c r="R272" s="20"/>
      <c r="S272" s="20"/>
      <c r="T272" s="20"/>
      <c r="U272" s="20"/>
      <c r="V272" s="20"/>
      <c r="W272" s="28"/>
      <c r="X272" s="28"/>
      <c r="Y272" s="28"/>
      <c r="Z272" s="28"/>
      <c r="AA272" s="28"/>
      <c r="AB272" s="28"/>
      <c r="AC272" s="28"/>
    </row>
    <row r="273" spans="16:29" x14ac:dyDescent="0.3">
      <c r="P273" s="20"/>
      <c r="Q273" s="20"/>
      <c r="R273" s="20"/>
      <c r="S273" s="20"/>
      <c r="T273" s="20"/>
      <c r="U273" s="20"/>
      <c r="V273" s="20"/>
      <c r="W273" s="28"/>
      <c r="X273" s="28"/>
      <c r="Y273" s="28"/>
      <c r="Z273" s="28"/>
      <c r="AA273" s="28"/>
      <c r="AB273" s="28"/>
      <c r="AC273" s="28"/>
    </row>
    <row r="274" spans="16:29" x14ac:dyDescent="0.3">
      <c r="P274" s="20"/>
      <c r="Q274" s="20"/>
      <c r="R274" s="20"/>
      <c r="S274" s="20"/>
      <c r="T274" s="20"/>
      <c r="U274" s="20"/>
      <c r="V274" s="20"/>
      <c r="W274" s="28"/>
      <c r="X274" s="28"/>
      <c r="Y274" s="28"/>
      <c r="Z274" s="28"/>
      <c r="AA274" s="28"/>
      <c r="AB274" s="28"/>
      <c r="AC274" s="28"/>
    </row>
    <row r="275" spans="16:29" x14ac:dyDescent="0.3">
      <c r="P275" s="20"/>
      <c r="Q275" s="20"/>
      <c r="R275" s="20"/>
      <c r="S275" s="20"/>
      <c r="T275" s="20"/>
      <c r="U275" s="20"/>
      <c r="V275" s="20"/>
      <c r="W275" s="28"/>
      <c r="X275" s="28"/>
      <c r="Y275" s="28"/>
      <c r="Z275" s="28"/>
      <c r="AA275" s="28"/>
      <c r="AB275" s="28"/>
      <c r="AC275" s="28"/>
    </row>
    <row r="276" spans="16:29" x14ac:dyDescent="0.3">
      <c r="P276" s="20"/>
      <c r="Q276" s="20"/>
      <c r="R276" s="20"/>
      <c r="S276" s="20"/>
      <c r="T276" s="20"/>
      <c r="U276" s="20"/>
      <c r="V276" s="20"/>
      <c r="W276" s="28"/>
      <c r="X276" s="28"/>
      <c r="Y276" s="28"/>
      <c r="Z276" s="28"/>
      <c r="AA276" s="28"/>
      <c r="AB276" s="28"/>
      <c r="AC276" s="28"/>
    </row>
    <row r="277" spans="16:29" x14ac:dyDescent="0.3">
      <c r="P277" s="20"/>
      <c r="Q277" s="20"/>
      <c r="R277" s="20"/>
      <c r="S277" s="20"/>
      <c r="T277" s="20"/>
      <c r="U277" s="20"/>
      <c r="V277" s="20"/>
      <c r="W277" s="28"/>
      <c r="X277" s="28"/>
      <c r="Y277" s="28"/>
      <c r="Z277" s="28"/>
      <c r="AA277" s="28"/>
      <c r="AB277" s="28"/>
      <c r="AC277" s="28"/>
    </row>
    <row r="278" spans="16:29" x14ac:dyDescent="0.3">
      <c r="P278" s="20"/>
      <c r="Q278" s="20"/>
      <c r="R278" s="20"/>
      <c r="S278" s="20"/>
      <c r="T278" s="20"/>
      <c r="U278" s="20"/>
      <c r="V278" s="20"/>
      <c r="W278" s="28"/>
      <c r="X278" s="28"/>
      <c r="Y278" s="28"/>
      <c r="Z278" s="28"/>
      <c r="AA278" s="28"/>
      <c r="AB278" s="28"/>
      <c r="AC278" s="28"/>
    </row>
    <row r="279" spans="16:29" x14ac:dyDescent="0.3">
      <c r="P279" s="20"/>
      <c r="Q279" s="20"/>
      <c r="R279" s="20"/>
      <c r="S279" s="20"/>
      <c r="T279" s="20"/>
      <c r="U279" s="20"/>
      <c r="V279" s="20"/>
      <c r="W279" s="28"/>
      <c r="X279" s="28"/>
      <c r="Y279" s="28"/>
      <c r="Z279" s="28"/>
      <c r="AA279" s="28"/>
      <c r="AB279" s="28"/>
      <c r="AC279" s="28"/>
    </row>
    <row r="280" spans="16:29" x14ac:dyDescent="0.3">
      <c r="P280" s="20"/>
      <c r="Q280" s="20"/>
      <c r="R280" s="20"/>
      <c r="S280" s="20"/>
      <c r="T280" s="20"/>
      <c r="U280" s="20"/>
      <c r="V280" s="20"/>
      <c r="W280" s="28"/>
      <c r="X280" s="28"/>
      <c r="Y280" s="28"/>
      <c r="Z280" s="28"/>
      <c r="AA280" s="28"/>
      <c r="AB280" s="28"/>
      <c r="AC280" s="28"/>
    </row>
    <row r="281" spans="16:29" x14ac:dyDescent="0.3">
      <c r="P281" s="20"/>
      <c r="Q281" s="20"/>
      <c r="R281" s="20"/>
      <c r="S281" s="20"/>
      <c r="T281" s="20"/>
      <c r="U281" s="20"/>
      <c r="V281" s="20"/>
      <c r="W281" s="28"/>
      <c r="X281" s="28"/>
      <c r="Y281" s="28"/>
      <c r="Z281" s="28"/>
      <c r="AA281" s="28"/>
      <c r="AB281" s="28"/>
      <c r="AC281" s="28"/>
    </row>
    <row r="282" spans="16:29" x14ac:dyDescent="0.3">
      <c r="P282" s="20"/>
      <c r="Q282" s="20"/>
      <c r="R282" s="20"/>
      <c r="S282" s="20"/>
      <c r="T282" s="20"/>
      <c r="U282" s="20"/>
      <c r="V282" s="20"/>
      <c r="W282" s="28"/>
      <c r="X282" s="28"/>
      <c r="Y282" s="28"/>
      <c r="Z282" s="28"/>
      <c r="AA282" s="28"/>
      <c r="AB282" s="28"/>
      <c r="AC282" s="28"/>
    </row>
    <row r="283" spans="16:29" x14ac:dyDescent="0.3">
      <c r="P283" s="20"/>
      <c r="Q283" s="20"/>
      <c r="R283" s="20"/>
      <c r="S283" s="20"/>
      <c r="T283" s="20"/>
      <c r="U283" s="20"/>
      <c r="V283" s="20"/>
      <c r="W283" s="28"/>
      <c r="X283" s="28"/>
      <c r="Y283" s="28"/>
      <c r="Z283" s="28"/>
      <c r="AA283" s="28"/>
      <c r="AB283" s="28"/>
      <c r="AC283" s="28"/>
    </row>
    <row r="284" spans="16:29" x14ac:dyDescent="0.3">
      <c r="P284" s="20"/>
      <c r="Q284" s="20"/>
      <c r="R284" s="20"/>
      <c r="S284" s="20"/>
      <c r="T284" s="20"/>
      <c r="U284" s="20"/>
      <c r="V284" s="20"/>
      <c r="W284" s="28"/>
      <c r="X284" s="28"/>
      <c r="Y284" s="28"/>
      <c r="Z284" s="28"/>
      <c r="AA284" s="28"/>
      <c r="AB284" s="28"/>
      <c r="AC284" s="28"/>
    </row>
    <row r="285" spans="16:29" x14ac:dyDescent="0.3">
      <c r="P285" s="20"/>
      <c r="Q285" s="20"/>
      <c r="R285" s="20"/>
      <c r="S285" s="20"/>
      <c r="T285" s="20"/>
      <c r="U285" s="20"/>
      <c r="V285" s="20"/>
      <c r="W285" s="28"/>
      <c r="X285" s="28"/>
      <c r="Y285" s="28"/>
      <c r="Z285" s="28"/>
      <c r="AA285" s="28"/>
      <c r="AB285" s="28"/>
      <c r="AC285" s="28"/>
    </row>
    <row r="286" spans="16:29" x14ac:dyDescent="0.3">
      <c r="P286" s="20"/>
      <c r="Q286" s="20"/>
      <c r="R286" s="20"/>
      <c r="S286" s="20"/>
      <c r="T286" s="20"/>
      <c r="U286" s="20"/>
      <c r="V286" s="20"/>
      <c r="W286" s="28"/>
      <c r="X286" s="28"/>
      <c r="Y286" s="28"/>
      <c r="Z286" s="28"/>
      <c r="AA286" s="28"/>
      <c r="AB286" s="28"/>
      <c r="AC286" s="28"/>
    </row>
    <row r="287" spans="16:29" x14ac:dyDescent="0.3">
      <c r="P287" s="20"/>
      <c r="Q287" s="20"/>
      <c r="R287" s="20"/>
      <c r="S287" s="20"/>
      <c r="T287" s="20"/>
      <c r="U287" s="20"/>
      <c r="V287" s="20"/>
      <c r="W287" s="28"/>
      <c r="X287" s="28"/>
      <c r="Y287" s="28"/>
      <c r="Z287" s="28"/>
      <c r="AA287" s="28"/>
      <c r="AB287" s="28"/>
      <c r="AC287" s="28"/>
    </row>
    <row r="288" spans="16:29" x14ac:dyDescent="0.3">
      <c r="P288" s="20"/>
      <c r="Q288" s="20"/>
      <c r="R288" s="20"/>
      <c r="S288" s="20"/>
      <c r="T288" s="20"/>
      <c r="U288" s="20"/>
      <c r="V288" s="20"/>
      <c r="W288" s="28"/>
      <c r="X288" s="28"/>
      <c r="Y288" s="28"/>
      <c r="Z288" s="28"/>
      <c r="AA288" s="28"/>
      <c r="AB288" s="28"/>
      <c r="AC288" s="28"/>
    </row>
    <row r="289" spans="16:29" x14ac:dyDescent="0.3">
      <c r="P289" s="20"/>
      <c r="Q289" s="20"/>
      <c r="R289" s="20"/>
      <c r="S289" s="20"/>
      <c r="T289" s="20"/>
      <c r="U289" s="20"/>
      <c r="V289" s="20"/>
      <c r="W289" s="28"/>
      <c r="X289" s="28"/>
      <c r="Y289" s="28"/>
      <c r="Z289" s="28"/>
      <c r="AA289" s="28"/>
      <c r="AB289" s="28"/>
      <c r="AC289" s="28"/>
    </row>
    <row r="290" spans="16:29" x14ac:dyDescent="0.3">
      <c r="P290" s="20"/>
      <c r="Q290" s="20"/>
      <c r="R290" s="20"/>
      <c r="S290" s="20"/>
      <c r="T290" s="20"/>
      <c r="U290" s="20"/>
      <c r="V290" s="20"/>
      <c r="W290" s="28"/>
      <c r="X290" s="28"/>
      <c r="Y290" s="28"/>
      <c r="Z290" s="28"/>
      <c r="AA290" s="28"/>
      <c r="AB290" s="28"/>
      <c r="AC290" s="28"/>
    </row>
    <row r="291" spans="16:29" x14ac:dyDescent="0.3">
      <c r="P291" s="20"/>
      <c r="Q291" s="20"/>
      <c r="R291" s="20"/>
      <c r="S291" s="20"/>
      <c r="T291" s="20"/>
      <c r="U291" s="20"/>
      <c r="V291" s="20"/>
      <c r="W291" s="28"/>
      <c r="X291" s="28"/>
      <c r="Y291" s="28"/>
      <c r="Z291" s="28"/>
      <c r="AA291" s="28"/>
      <c r="AB291" s="28"/>
      <c r="AC291" s="28"/>
    </row>
    <row r="292" spans="16:29" x14ac:dyDescent="0.3">
      <c r="P292" s="20"/>
      <c r="Q292" s="20"/>
      <c r="R292" s="20"/>
      <c r="S292" s="20"/>
      <c r="T292" s="20"/>
      <c r="U292" s="20"/>
      <c r="V292" s="20"/>
      <c r="W292" s="28"/>
      <c r="X292" s="28"/>
      <c r="Y292" s="28"/>
      <c r="Z292" s="28"/>
      <c r="AA292" s="28"/>
      <c r="AB292" s="28"/>
      <c r="AC292" s="28"/>
    </row>
    <row r="293" spans="16:29" x14ac:dyDescent="0.3">
      <c r="P293" s="20"/>
      <c r="Q293" s="20"/>
      <c r="R293" s="20"/>
      <c r="S293" s="20"/>
      <c r="T293" s="20"/>
      <c r="U293" s="20"/>
      <c r="V293" s="20"/>
      <c r="W293" s="28"/>
      <c r="X293" s="28"/>
      <c r="Y293" s="28"/>
      <c r="Z293" s="28"/>
      <c r="AA293" s="28"/>
      <c r="AB293" s="28"/>
      <c r="AC293" s="28"/>
    </row>
    <row r="294" spans="16:29" x14ac:dyDescent="0.3">
      <c r="P294" s="20"/>
      <c r="Q294" s="20"/>
      <c r="R294" s="20"/>
      <c r="S294" s="20"/>
      <c r="T294" s="20"/>
      <c r="U294" s="20"/>
      <c r="V294" s="20"/>
      <c r="W294" s="28"/>
      <c r="X294" s="28"/>
      <c r="Y294" s="28"/>
      <c r="Z294" s="28"/>
      <c r="AA294" s="28"/>
      <c r="AB294" s="28"/>
      <c r="AC294" s="28"/>
    </row>
    <row r="295" spans="16:29" x14ac:dyDescent="0.3">
      <c r="P295" s="20"/>
      <c r="Q295" s="20"/>
      <c r="R295" s="20"/>
      <c r="S295" s="20"/>
      <c r="T295" s="20"/>
      <c r="U295" s="20"/>
      <c r="V295" s="20"/>
      <c r="W295" s="28"/>
      <c r="X295" s="28"/>
      <c r="Y295" s="28"/>
      <c r="Z295" s="28"/>
      <c r="AA295" s="28"/>
      <c r="AB295" s="28"/>
      <c r="AC295" s="28"/>
    </row>
    <row r="296" spans="16:29" x14ac:dyDescent="0.3">
      <c r="P296" s="20"/>
      <c r="Q296" s="20"/>
      <c r="R296" s="20"/>
      <c r="S296" s="20"/>
      <c r="T296" s="20"/>
      <c r="U296" s="20"/>
      <c r="V296" s="20"/>
      <c r="W296" s="28"/>
      <c r="X296" s="28"/>
      <c r="Y296" s="28"/>
      <c r="Z296" s="28"/>
      <c r="AA296" s="28"/>
      <c r="AB296" s="28"/>
      <c r="AC296" s="28"/>
    </row>
    <row r="297" spans="16:29" x14ac:dyDescent="0.3">
      <c r="P297" s="20"/>
      <c r="Q297" s="20"/>
      <c r="R297" s="20"/>
      <c r="S297" s="20"/>
      <c r="T297" s="20"/>
      <c r="U297" s="20"/>
      <c r="V297" s="20"/>
      <c r="W297" s="28"/>
      <c r="X297" s="28"/>
      <c r="Y297" s="28"/>
      <c r="Z297" s="28"/>
      <c r="AA297" s="28"/>
      <c r="AB297" s="28"/>
      <c r="AC297" s="28"/>
    </row>
    <row r="298" spans="16:29" x14ac:dyDescent="0.3">
      <c r="P298" s="20"/>
      <c r="Q298" s="20"/>
      <c r="R298" s="20"/>
      <c r="S298" s="20"/>
      <c r="T298" s="20"/>
      <c r="U298" s="20"/>
      <c r="V298" s="20"/>
      <c r="W298" s="28"/>
      <c r="X298" s="28"/>
      <c r="Y298" s="28"/>
      <c r="Z298" s="28"/>
      <c r="AA298" s="28"/>
      <c r="AB298" s="28"/>
      <c r="AC298" s="28"/>
    </row>
    <row r="299" spans="16:29" x14ac:dyDescent="0.3">
      <c r="P299" s="20"/>
      <c r="Q299" s="20"/>
      <c r="R299" s="20"/>
      <c r="S299" s="20"/>
      <c r="T299" s="20"/>
      <c r="U299" s="20"/>
      <c r="V299" s="20"/>
      <c r="W299" s="28"/>
      <c r="X299" s="28"/>
      <c r="Y299" s="28"/>
      <c r="Z299" s="28"/>
      <c r="AA299" s="28"/>
      <c r="AB299" s="28"/>
      <c r="AC299" s="28"/>
    </row>
    <row r="300" spans="16:29" x14ac:dyDescent="0.3">
      <c r="P300" s="20"/>
      <c r="Q300" s="20"/>
      <c r="R300" s="20"/>
      <c r="S300" s="20"/>
      <c r="T300" s="20"/>
      <c r="U300" s="20"/>
      <c r="V300" s="20"/>
      <c r="W300" s="28"/>
      <c r="X300" s="28"/>
      <c r="Y300" s="28"/>
      <c r="Z300" s="28"/>
      <c r="AA300" s="28"/>
      <c r="AB300" s="28"/>
      <c r="AC300" s="28"/>
    </row>
    <row r="301" spans="16:29" x14ac:dyDescent="0.3">
      <c r="P301" s="20"/>
      <c r="Q301" s="20"/>
      <c r="R301" s="20"/>
      <c r="S301" s="20"/>
      <c r="T301" s="20"/>
      <c r="U301" s="20"/>
      <c r="V301" s="20"/>
      <c r="W301" s="28"/>
      <c r="X301" s="28"/>
      <c r="Y301" s="28"/>
      <c r="Z301" s="28"/>
      <c r="AA301" s="28"/>
      <c r="AB301" s="28"/>
      <c r="AC301" s="28"/>
    </row>
    <row r="302" spans="16:29" x14ac:dyDescent="0.3">
      <c r="P302" s="20"/>
      <c r="Q302" s="20"/>
      <c r="R302" s="20"/>
      <c r="S302" s="20"/>
      <c r="T302" s="20"/>
      <c r="U302" s="20"/>
      <c r="V302" s="20"/>
      <c r="W302" s="28"/>
      <c r="X302" s="28"/>
      <c r="Y302" s="28"/>
      <c r="Z302" s="28"/>
      <c r="AA302" s="28"/>
      <c r="AB302" s="28"/>
      <c r="AC302" s="28"/>
    </row>
    <row r="303" spans="16:29" x14ac:dyDescent="0.3">
      <c r="P303" s="20"/>
      <c r="Q303" s="20"/>
      <c r="R303" s="20"/>
      <c r="S303" s="20"/>
      <c r="T303" s="20"/>
      <c r="U303" s="20"/>
      <c r="V303" s="20"/>
      <c r="W303" s="28"/>
      <c r="X303" s="28"/>
      <c r="Y303" s="28"/>
      <c r="Z303" s="28"/>
      <c r="AA303" s="28"/>
      <c r="AB303" s="28"/>
      <c r="AC303" s="28"/>
    </row>
    <row r="304" spans="16:29" x14ac:dyDescent="0.3">
      <c r="P304" s="20"/>
      <c r="Q304" s="20"/>
      <c r="R304" s="20"/>
      <c r="S304" s="20"/>
      <c r="T304" s="20"/>
      <c r="U304" s="20"/>
      <c r="V304" s="20"/>
      <c r="W304" s="28"/>
      <c r="X304" s="28"/>
      <c r="Y304" s="28"/>
      <c r="Z304" s="28"/>
      <c r="AA304" s="28"/>
      <c r="AB304" s="28"/>
      <c r="AC304" s="28"/>
    </row>
    <row r="305" spans="16:29" x14ac:dyDescent="0.3">
      <c r="P305" s="20"/>
      <c r="Q305" s="20"/>
      <c r="R305" s="20"/>
      <c r="S305" s="20"/>
      <c r="T305" s="20"/>
      <c r="U305" s="20"/>
      <c r="V305" s="20"/>
      <c r="W305" s="28"/>
      <c r="X305" s="28"/>
      <c r="Y305" s="28"/>
      <c r="Z305" s="28"/>
      <c r="AA305" s="28"/>
      <c r="AB305" s="28"/>
      <c r="AC305" s="28"/>
    </row>
    <row r="306" spans="16:29" x14ac:dyDescent="0.3">
      <c r="P306" s="20"/>
      <c r="Q306" s="20"/>
      <c r="R306" s="20"/>
      <c r="S306" s="20"/>
      <c r="T306" s="20"/>
      <c r="U306" s="20"/>
      <c r="V306" s="20"/>
      <c r="W306" s="28"/>
      <c r="X306" s="28"/>
      <c r="Y306" s="28"/>
      <c r="Z306" s="28"/>
      <c r="AA306" s="28"/>
      <c r="AB306" s="28"/>
      <c r="AC306" s="28"/>
    </row>
    <row r="307" spans="16:29" x14ac:dyDescent="0.3">
      <c r="P307" s="20"/>
      <c r="Q307" s="20"/>
      <c r="R307" s="20"/>
      <c r="S307" s="20"/>
      <c r="T307" s="20"/>
      <c r="U307" s="20"/>
      <c r="V307" s="20"/>
      <c r="W307" s="28"/>
      <c r="X307" s="28"/>
      <c r="Y307" s="28"/>
      <c r="Z307" s="28"/>
      <c r="AA307" s="28"/>
      <c r="AB307" s="28"/>
      <c r="AC307" s="28"/>
    </row>
    <row r="308" spans="16:29" x14ac:dyDescent="0.3">
      <c r="P308" s="20"/>
      <c r="Q308" s="20"/>
      <c r="R308" s="20"/>
      <c r="S308" s="20"/>
      <c r="T308" s="20"/>
      <c r="U308" s="20"/>
      <c r="V308" s="20"/>
      <c r="W308" s="28"/>
      <c r="X308" s="28"/>
      <c r="Y308" s="28"/>
      <c r="Z308" s="28"/>
      <c r="AA308" s="28"/>
      <c r="AB308" s="28"/>
      <c r="AC308" s="28"/>
    </row>
    <row r="309" spans="16:29" x14ac:dyDescent="0.3">
      <c r="P309" s="20"/>
      <c r="Q309" s="20"/>
      <c r="R309" s="20"/>
      <c r="S309" s="20"/>
      <c r="T309" s="20"/>
      <c r="U309" s="20"/>
      <c r="V309" s="20"/>
      <c r="W309" s="28"/>
      <c r="X309" s="28"/>
      <c r="Y309" s="28"/>
      <c r="Z309" s="28"/>
      <c r="AA309" s="28"/>
      <c r="AB309" s="28"/>
      <c r="AC309" s="28"/>
    </row>
    <row r="310" spans="16:29" x14ac:dyDescent="0.3">
      <c r="P310" s="20"/>
      <c r="Q310" s="20"/>
      <c r="R310" s="20"/>
      <c r="S310" s="20"/>
      <c r="T310" s="20"/>
      <c r="U310" s="20"/>
      <c r="V310" s="20"/>
      <c r="W310" s="28"/>
      <c r="X310" s="28"/>
      <c r="Y310" s="28"/>
      <c r="Z310" s="28"/>
      <c r="AA310" s="28"/>
      <c r="AB310" s="28"/>
      <c r="AC310" s="28"/>
    </row>
    <row r="311" spans="16:29" x14ac:dyDescent="0.3">
      <c r="P311" s="20"/>
      <c r="Q311" s="20"/>
      <c r="R311" s="20"/>
      <c r="S311" s="20"/>
      <c r="T311" s="20"/>
      <c r="U311" s="20"/>
      <c r="V311" s="20"/>
      <c r="W311" s="28"/>
      <c r="X311" s="28"/>
      <c r="Y311" s="28"/>
      <c r="Z311" s="28"/>
      <c r="AA311" s="28"/>
      <c r="AB311" s="28"/>
      <c r="AC311" s="28"/>
    </row>
    <row r="312" spans="16:29" x14ac:dyDescent="0.3">
      <c r="P312" s="20"/>
      <c r="Q312" s="20"/>
      <c r="R312" s="20"/>
      <c r="S312" s="20"/>
      <c r="T312" s="20"/>
      <c r="U312" s="20"/>
      <c r="V312" s="20"/>
      <c r="W312" s="28"/>
      <c r="X312" s="28"/>
      <c r="Y312" s="28"/>
      <c r="Z312" s="28"/>
      <c r="AA312" s="28"/>
      <c r="AB312" s="28"/>
      <c r="AC312" s="28"/>
    </row>
    <row r="313" spans="16:29" x14ac:dyDescent="0.3">
      <c r="P313" s="20"/>
      <c r="Q313" s="20"/>
      <c r="R313" s="20"/>
      <c r="S313" s="20"/>
      <c r="T313" s="20"/>
      <c r="U313" s="20"/>
      <c r="V313" s="20"/>
      <c r="W313" s="28"/>
      <c r="X313" s="28"/>
      <c r="Y313" s="28"/>
      <c r="Z313" s="28"/>
      <c r="AA313" s="28"/>
      <c r="AB313" s="28"/>
      <c r="AC313" s="28"/>
    </row>
    <row r="314" spans="16:29" x14ac:dyDescent="0.3">
      <c r="P314" s="20"/>
      <c r="Q314" s="20"/>
      <c r="R314" s="20"/>
      <c r="S314" s="20"/>
      <c r="T314" s="20"/>
      <c r="U314" s="20"/>
      <c r="V314" s="20"/>
      <c r="W314" s="28"/>
      <c r="X314" s="28"/>
      <c r="Y314" s="28"/>
      <c r="Z314" s="28"/>
      <c r="AA314" s="28"/>
      <c r="AB314" s="28"/>
      <c r="AC314" s="28"/>
    </row>
    <row r="315" spans="16:29" x14ac:dyDescent="0.3">
      <c r="P315" s="20"/>
      <c r="Q315" s="20"/>
      <c r="R315" s="20"/>
      <c r="S315" s="20"/>
      <c r="T315" s="20"/>
      <c r="U315" s="20"/>
      <c r="V315" s="20"/>
      <c r="W315" s="28"/>
      <c r="X315" s="28"/>
      <c r="Y315" s="28"/>
      <c r="Z315" s="28"/>
      <c r="AA315" s="28"/>
      <c r="AB315" s="28"/>
      <c r="AC315" s="28"/>
    </row>
    <row r="316" spans="16:29" x14ac:dyDescent="0.3">
      <c r="P316" s="20"/>
      <c r="Q316" s="20"/>
      <c r="R316" s="20"/>
      <c r="S316" s="20"/>
      <c r="T316" s="20"/>
      <c r="U316" s="20"/>
      <c r="V316" s="20"/>
      <c r="W316" s="28"/>
      <c r="X316" s="28"/>
      <c r="Y316" s="28"/>
      <c r="Z316" s="28"/>
      <c r="AA316" s="28"/>
      <c r="AB316" s="28"/>
      <c r="AC316" s="28"/>
    </row>
    <row r="317" spans="16:29" x14ac:dyDescent="0.3">
      <c r="P317" s="20"/>
      <c r="Q317" s="20"/>
      <c r="R317" s="20"/>
      <c r="S317" s="20"/>
      <c r="T317" s="20"/>
      <c r="U317" s="20"/>
      <c r="V317" s="20"/>
      <c r="W317" s="28"/>
      <c r="X317" s="28"/>
      <c r="Y317" s="28"/>
      <c r="Z317" s="28"/>
      <c r="AA317" s="28"/>
      <c r="AB317" s="28"/>
      <c r="AC317" s="28"/>
    </row>
    <row r="318" spans="16:29" x14ac:dyDescent="0.3">
      <c r="P318" s="20"/>
      <c r="Q318" s="20"/>
      <c r="R318" s="20"/>
      <c r="S318" s="20"/>
      <c r="T318" s="20"/>
      <c r="U318" s="20"/>
      <c r="V318" s="20"/>
      <c r="W318" s="28"/>
      <c r="X318" s="28"/>
      <c r="Y318" s="28"/>
      <c r="Z318" s="28"/>
      <c r="AA318" s="28"/>
      <c r="AB318" s="28"/>
      <c r="AC318" s="28"/>
    </row>
    <row r="319" spans="16:29" x14ac:dyDescent="0.3">
      <c r="P319" s="20"/>
      <c r="Q319" s="20"/>
      <c r="R319" s="20"/>
      <c r="S319" s="20"/>
      <c r="T319" s="20"/>
      <c r="U319" s="20"/>
      <c r="V319" s="20"/>
      <c r="W319" s="28"/>
      <c r="X319" s="28"/>
      <c r="Y319" s="28"/>
      <c r="Z319" s="28"/>
      <c r="AA319" s="28"/>
      <c r="AB319" s="28"/>
      <c r="AC319" s="28"/>
    </row>
    <row r="320" spans="16:29" x14ac:dyDescent="0.3">
      <c r="P320" s="20"/>
      <c r="Q320" s="20"/>
      <c r="R320" s="20"/>
      <c r="S320" s="20"/>
      <c r="T320" s="20"/>
      <c r="U320" s="20"/>
      <c r="V320" s="20"/>
      <c r="W320" s="28"/>
      <c r="X320" s="28"/>
      <c r="Y320" s="28"/>
      <c r="Z320" s="28"/>
      <c r="AA320" s="28"/>
      <c r="AB320" s="28"/>
      <c r="AC320" s="28"/>
    </row>
    <row r="321" spans="16:29" x14ac:dyDescent="0.3">
      <c r="P321" s="20"/>
      <c r="Q321" s="20"/>
      <c r="R321" s="20"/>
      <c r="S321" s="20"/>
      <c r="T321" s="20"/>
      <c r="U321" s="20"/>
      <c r="V321" s="20"/>
      <c r="W321" s="28"/>
      <c r="X321" s="28"/>
      <c r="Y321" s="28"/>
      <c r="Z321" s="28"/>
      <c r="AA321" s="28"/>
      <c r="AB321" s="28"/>
      <c r="AC321" s="28"/>
    </row>
    <row r="322" spans="16:29" x14ac:dyDescent="0.3">
      <c r="P322" s="20"/>
      <c r="Q322" s="20"/>
      <c r="R322" s="20"/>
      <c r="S322" s="20"/>
      <c r="T322" s="20"/>
      <c r="U322" s="20"/>
      <c r="V322" s="20"/>
      <c r="W322" s="28"/>
      <c r="X322" s="28"/>
      <c r="Y322" s="28"/>
      <c r="Z322" s="28"/>
      <c r="AA322" s="28"/>
      <c r="AB322" s="28"/>
      <c r="AC322" s="28"/>
    </row>
    <row r="323" spans="16:29" x14ac:dyDescent="0.3">
      <c r="P323" s="20"/>
      <c r="Q323" s="20"/>
      <c r="R323" s="20"/>
      <c r="S323" s="20"/>
      <c r="T323" s="20"/>
      <c r="U323" s="20"/>
      <c r="V323" s="20"/>
      <c r="W323" s="28"/>
      <c r="X323" s="28"/>
      <c r="Y323" s="28"/>
      <c r="Z323" s="28"/>
      <c r="AA323" s="28"/>
      <c r="AB323" s="28"/>
      <c r="AC323" s="28"/>
    </row>
    <row r="324" spans="16:29" x14ac:dyDescent="0.3">
      <c r="P324" s="20"/>
      <c r="Q324" s="20"/>
      <c r="R324" s="20"/>
      <c r="S324" s="20"/>
      <c r="T324" s="20"/>
      <c r="U324" s="20"/>
      <c r="V324" s="20"/>
      <c r="W324" s="28"/>
      <c r="X324" s="28"/>
      <c r="Y324" s="28"/>
      <c r="Z324" s="28"/>
      <c r="AA324" s="28"/>
      <c r="AB324" s="28"/>
      <c r="AC324" s="28"/>
    </row>
    <row r="325" spans="16:29" x14ac:dyDescent="0.3">
      <c r="P325" s="20"/>
      <c r="Q325" s="20"/>
      <c r="R325" s="20"/>
      <c r="S325" s="20"/>
      <c r="T325" s="20"/>
      <c r="U325" s="20"/>
      <c r="V325" s="20"/>
      <c r="W325" s="28"/>
      <c r="X325" s="28"/>
      <c r="Y325" s="28"/>
      <c r="Z325" s="28"/>
      <c r="AA325" s="28"/>
      <c r="AB325" s="28"/>
      <c r="AC325" s="28"/>
    </row>
    <row r="326" spans="16:29" x14ac:dyDescent="0.3">
      <c r="P326" s="20"/>
      <c r="Q326" s="20"/>
      <c r="R326" s="20"/>
      <c r="S326" s="20"/>
      <c r="T326" s="20"/>
      <c r="U326" s="20"/>
      <c r="V326" s="20"/>
      <c r="W326" s="28"/>
      <c r="X326" s="28"/>
      <c r="Y326" s="28"/>
      <c r="Z326" s="28"/>
      <c r="AA326" s="28"/>
      <c r="AB326" s="28"/>
      <c r="AC326" s="28"/>
    </row>
  </sheetData>
  <mergeCells count="51">
    <mergeCell ref="B225:E225"/>
    <mergeCell ref="A230:E230"/>
    <mergeCell ref="J231:K231"/>
    <mergeCell ref="B210:E210"/>
    <mergeCell ref="A214:E214"/>
    <mergeCell ref="A216:E216"/>
    <mergeCell ref="B217:E217"/>
    <mergeCell ref="A223:E223"/>
    <mergeCell ref="A221:E221"/>
    <mergeCell ref="B190:E190"/>
    <mergeCell ref="A199:E199"/>
    <mergeCell ref="A197:E197"/>
    <mergeCell ref="A201:E201"/>
    <mergeCell ref="B202:E202"/>
    <mergeCell ref="B169:E169"/>
    <mergeCell ref="A177:E177"/>
    <mergeCell ref="B178:E178"/>
    <mergeCell ref="B181:E181"/>
    <mergeCell ref="B187:E187"/>
    <mergeCell ref="B139:E139"/>
    <mergeCell ref="B146:E146"/>
    <mergeCell ref="A158:E158"/>
    <mergeCell ref="B162:E162"/>
    <mergeCell ref="A160:E160"/>
    <mergeCell ref="C74:E74"/>
    <mergeCell ref="D75:E75"/>
    <mergeCell ref="D82:E82"/>
    <mergeCell ref="B89:E89"/>
    <mergeCell ref="B119:E119"/>
    <mergeCell ref="B53:E53"/>
    <mergeCell ref="A59:E59"/>
    <mergeCell ref="A57:E57"/>
    <mergeCell ref="B60:E60"/>
    <mergeCell ref="C61:E61"/>
    <mergeCell ref="B24:E24"/>
    <mergeCell ref="B36:E36"/>
    <mergeCell ref="B41:E41"/>
    <mergeCell ref="A52:E52"/>
    <mergeCell ref="A50:E50"/>
    <mergeCell ref="A6:E6"/>
    <mergeCell ref="J6:K6"/>
    <mergeCell ref="A7:E7"/>
    <mergeCell ref="B10:E10"/>
    <mergeCell ref="A8:E8"/>
    <mergeCell ref="A9:E9"/>
    <mergeCell ref="A1:F1"/>
    <mergeCell ref="K1:M1"/>
    <mergeCell ref="A2:F2"/>
    <mergeCell ref="K2:O2"/>
    <mergeCell ref="A3:F3"/>
    <mergeCell ref="K3:M3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AC330"/>
  <sheetViews>
    <sheetView tabSelected="1" topLeftCell="A227" zoomScale="90" zoomScaleNormal="90" workbookViewId="0">
      <selection activeCell="A241" sqref="A241:C247"/>
    </sheetView>
  </sheetViews>
  <sheetFormatPr defaultColWidth="8.88671875" defaultRowHeight="14.4" outlineLevelRow="1" x14ac:dyDescent="0.3"/>
  <cols>
    <col min="1" max="1" width="15" style="17" customWidth="1"/>
    <col min="2" max="2" width="8.44140625" style="17" customWidth="1"/>
    <col min="3" max="3" width="2.44140625" style="17" customWidth="1"/>
    <col min="4" max="4" width="8.6640625" style="17" customWidth="1"/>
    <col min="5" max="5" width="31.6640625" style="17" customWidth="1"/>
    <col min="6" max="14" width="12.109375" style="17" customWidth="1"/>
    <col min="15" max="15" width="23.5546875" style="17" customWidth="1"/>
    <col min="16" max="16" width="16.44140625" style="17" customWidth="1"/>
    <col min="17" max="17" width="14.44140625" style="17" customWidth="1"/>
    <col min="18" max="18" width="16.88671875" style="17" customWidth="1"/>
    <col min="19" max="19" width="28.5546875" style="17" customWidth="1"/>
    <col min="20" max="20" width="7.44140625" style="17" customWidth="1"/>
    <col min="21" max="21" width="9.109375" style="17" bestFit="1" customWidth="1"/>
    <col min="22" max="22" width="10.5546875" style="17" bestFit="1" customWidth="1"/>
    <col min="23" max="23" width="9.6640625" style="17" bestFit="1" customWidth="1"/>
    <col min="24" max="26" width="9.109375" style="17" bestFit="1" customWidth="1"/>
    <col min="27" max="28" width="9.6640625" style="17" bestFit="1" customWidth="1"/>
    <col min="29" max="29" width="9.109375" style="17" bestFit="1" customWidth="1"/>
    <col min="30" max="16384" width="8.88671875" style="17"/>
  </cols>
  <sheetData>
    <row r="1" spans="1:29" x14ac:dyDescent="0.3">
      <c r="A1" s="178" t="s">
        <v>482</v>
      </c>
      <c r="B1" s="179"/>
      <c r="C1" s="179"/>
      <c r="D1" s="179"/>
      <c r="E1" s="179"/>
      <c r="F1" s="179"/>
      <c r="K1" s="182"/>
      <c r="L1" s="179"/>
      <c r="M1" s="179"/>
      <c r="O1" s="29"/>
    </row>
    <row r="2" spans="1:29" ht="14.1" customHeight="1" x14ac:dyDescent="0.3">
      <c r="A2" s="178" t="s">
        <v>2</v>
      </c>
      <c r="B2" s="179"/>
      <c r="C2" s="179"/>
      <c r="D2" s="179"/>
      <c r="E2" s="179"/>
      <c r="F2" s="179"/>
      <c r="K2" s="182"/>
      <c r="L2" s="179"/>
      <c r="M2" s="179"/>
      <c r="N2" s="179"/>
      <c r="O2" s="179"/>
    </row>
    <row r="3" spans="1:29" x14ac:dyDescent="0.3">
      <c r="A3" s="178"/>
      <c r="B3" s="179"/>
      <c r="C3" s="179"/>
      <c r="D3" s="179"/>
      <c r="E3" s="179"/>
      <c r="F3" s="179"/>
      <c r="K3" s="182"/>
      <c r="L3" s="179"/>
      <c r="M3" s="179"/>
      <c r="O3" s="29"/>
    </row>
    <row r="4" spans="1:29" ht="4.3499999999999996" customHeight="1" x14ac:dyDescent="0.3"/>
    <row r="5" spans="1:29" ht="5.7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9" x14ac:dyDescent="0.3">
      <c r="A6" s="174" t="s">
        <v>2</v>
      </c>
      <c r="B6" s="171"/>
      <c r="C6" s="171"/>
      <c r="D6" s="171"/>
      <c r="E6" s="171"/>
      <c r="F6" s="27" t="s">
        <v>2</v>
      </c>
      <c r="G6" s="26" t="s">
        <v>2</v>
      </c>
      <c r="H6" s="6" t="s">
        <v>2</v>
      </c>
      <c r="I6" s="7" t="s">
        <v>2</v>
      </c>
      <c r="J6" s="190" t="s">
        <v>2</v>
      </c>
      <c r="K6" s="171"/>
      <c r="L6" s="20"/>
      <c r="M6" s="20"/>
      <c r="N6" s="20"/>
      <c r="P6" s="8" t="s">
        <v>5</v>
      </c>
      <c r="Q6" s="20"/>
      <c r="R6" s="20"/>
      <c r="S6" s="20"/>
      <c r="T6" s="20"/>
      <c r="U6" s="20"/>
      <c r="V6" s="20"/>
      <c r="W6" s="20" t="s">
        <v>340</v>
      </c>
      <c r="X6" s="20"/>
      <c r="Y6" s="20"/>
      <c r="Z6" s="20"/>
      <c r="AA6" s="20"/>
      <c r="AB6" s="20"/>
      <c r="AC6" s="20"/>
    </row>
    <row r="7" spans="1:29" ht="35.4" customHeight="1" x14ac:dyDescent="0.3">
      <c r="A7" s="175" t="s">
        <v>2</v>
      </c>
      <c r="B7" s="171"/>
      <c r="C7" s="171"/>
      <c r="D7" s="171"/>
      <c r="E7" s="171"/>
      <c r="F7" s="21" t="s">
        <v>7</v>
      </c>
      <c r="G7" s="21" t="s">
        <v>468</v>
      </c>
      <c r="H7" s="21" t="s">
        <v>388</v>
      </c>
      <c r="I7" s="21" t="s">
        <v>10</v>
      </c>
      <c r="J7" s="19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20">
        <v>2019</v>
      </c>
      <c r="Q7" s="20">
        <v>2020</v>
      </c>
      <c r="R7" s="20">
        <v>2021</v>
      </c>
      <c r="S7" s="20">
        <v>2022</v>
      </c>
      <c r="T7" s="20">
        <v>2023</v>
      </c>
      <c r="U7" s="20">
        <v>2024</v>
      </c>
      <c r="V7" s="20">
        <v>2025</v>
      </c>
      <c r="W7" s="20"/>
      <c r="X7" s="20"/>
      <c r="Y7" s="20"/>
      <c r="Z7" s="20"/>
      <c r="AA7" s="20"/>
      <c r="AB7" s="20"/>
      <c r="AC7" s="20"/>
    </row>
    <row r="8" spans="1:29" x14ac:dyDescent="0.3">
      <c r="A8" s="176" t="s">
        <v>2</v>
      </c>
      <c r="B8" s="171"/>
      <c r="C8" s="171"/>
      <c r="D8" s="171"/>
      <c r="E8" s="171"/>
      <c r="F8" s="21" t="s">
        <v>2</v>
      </c>
      <c r="G8" s="21" t="s">
        <v>2</v>
      </c>
      <c r="H8" s="21" t="s">
        <v>2</v>
      </c>
      <c r="I8" s="21" t="s">
        <v>2</v>
      </c>
      <c r="J8" s="19" t="s">
        <v>2</v>
      </c>
      <c r="K8" s="31"/>
      <c r="L8" s="20"/>
      <c r="M8" s="20"/>
      <c r="N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x14ac:dyDescent="0.3">
      <c r="A9" s="172" t="s">
        <v>16</v>
      </c>
      <c r="B9" s="171"/>
      <c r="C9" s="171"/>
      <c r="D9" s="171"/>
      <c r="E9" s="171"/>
      <c r="F9" s="24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32"/>
      <c r="L9" s="20"/>
      <c r="M9" s="20"/>
      <c r="N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x14ac:dyDescent="0.3">
      <c r="A10" s="22" t="s">
        <v>2</v>
      </c>
      <c r="B10" s="170" t="s">
        <v>17</v>
      </c>
      <c r="C10" s="171"/>
      <c r="D10" s="171"/>
      <c r="E10" s="171"/>
      <c r="F10" s="25">
        <f>Nurmes!F10+Valtimo!F10</f>
        <v>7666138.0199999996</v>
      </c>
      <c r="G10" s="25">
        <f>Nurmes!G10+Valtimo!G10</f>
        <v>7071920</v>
      </c>
      <c r="H10" s="25">
        <f>Nurmes!H10+Valtimo!H10</f>
        <v>6816681</v>
      </c>
      <c r="I10" s="25">
        <f>Nurmes!I10+Valtimo!I10</f>
        <v>6859305</v>
      </c>
      <c r="J10" s="25">
        <f>Nurmes!J10+Valtimo!J10</f>
        <v>6902568</v>
      </c>
      <c r="K10" s="25">
        <f>Nurmes!K10+Valtimo!K10</f>
        <v>7047521.9279999994</v>
      </c>
      <c r="L10" s="25">
        <f>Nurmes!L10+Valtimo!L10</f>
        <v>7195519.8884879984</v>
      </c>
      <c r="M10" s="25">
        <f>Nurmes!M10+Valtimo!M10</f>
        <v>7346625.8061462454</v>
      </c>
      <c r="N10" s="25">
        <f>Nurmes!N10+Valtimo!N10</f>
        <v>7500904.9480753159</v>
      </c>
      <c r="P10" s="20">
        <f>H10-G10</f>
        <v>-255239</v>
      </c>
      <c r="Q10" s="20">
        <f t="shared" ref="Q10:V25" si="0">I10-H10</f>
        <v>42624</v>
      </c>
      <c r="R10" s="20">
        <f t="shared" si="0"/>
        <v>43263</v>
      </c>
      <c r="S10" s="20">
        <f t="shared" si="0"/>
        <v>144953.92799999937</v>
      </c>
      <c r="T10" s="20">
        <f t="shared" si="0"/>
        <v>147997.96048799902</v>
      </c>
      <c r="U10" s="20">
        <f t="shared" si="0"/>
        <v>151105.91765824705</v>
      </c>
      <c r="V10" s="20">
        <f t="shared" si="0"/>
        <v>154279.14192907047</v>
      </c>
      <c r="W10" s="28">
        <f>P10/G10</f>
        <v>-3.6091895835925744E-2</v>
      </c>
      <c r="X10" s="28">
        <f t="shared" ref="X10:AC25" si="1">Q10/H10</f>
        <v>6.2528963875528283E-3</v>
      </c>
      <c r="Y10" s="28">
        <f t="shared" si="1"/>
        <v>6.3071987613905487E-3</v>
      </c>
      <c r="Z10" s="28">
        <f t="shared" si="1"/>
        <v>2.0999999999999908E-2</v>
      </c>
      <c r="AA10" s="28">
        <f t="shared" si="1"/>
        <v>2.0999999999999863E-2</v>
      </c>
      <c r="AB10" s="28">
        <f t="shared" si="1"/>
        <v>2.0999999999999873E-2</v>
      </c>
      <c r="AC10" s="28">
        <f>V10/M10</f>
        <v>2.0999999999999908E-2</v>
      </c>
    </row>
    <row r="11" spans="1:29" ht="14.4" customHeight="1" outlineLevel="1" collapsed="1" x14ac:dyDescent="0.3">
      <c r="A11" s="6" t="s">
        <v>2</v>
      </c>
      <c r="B11" s="6" t="s">
        <v>2</v>
      </c>
      <c r="C11" s="6" t="s">
        <v>2</v>
      </c>
      <c r="D11" s="22" t="s">
        <v>18</v>
      </c>
      <c r="E11" s="22" t="s">
        <v>19</v>
      </c>
      <c r="F11" s="25">
        <v>348398.8</v>
      </c>
      <c r="G11" s="23">
        <v>375000</v>
      </c>
      <c r="H11" s="23">
        <v>379000</v>
      </c>
      <c r="I11" s="23">
        <v>379000</v>
      </c>
      <c r="J11" s="25">
        <v>379000</v>
      </c>
      <c r="K11" s="20">
        <f>J11*Laskentatiedot!M$4</f>
        <v>386958.99999999994</v>
      </c>
      <c r="L11" s="20">
        <f>K11*Laskentatiedot!N$4</f>
        <v>395085.13899999991</v>
      </c>
      <c r="M11" s="20">
        <f>L11*Laskentatiedot!O$4</f>
        <v>403381.92691899987</v>
      </c>
      <c r="N11" s="20">
        <f>M11*Laskentatiedot!P$4</f>
        <v>411852.94738429884</v>
      </c>
      <c r="P11" s="20">
        <f t="shared" ref="P11:V60" si="2">H11-G11</f>
        <v>4000</v>
      </c>
      <c r="Q11" s="20">
        <f t="shared" si="0"/>
        <v>0</v>
      </c>
      <c r="R11" s="20">
        <f t="shared" si="0"/>
        <v>0</v>
      </c>
      <c r="S11" s="20">
        <f t="shared" si="0"/>
        <v>7958.9999999999418</v>
      </c>
      <c r="T11" s="20">
        <f t="shared" si="0"/>
        <v>8126.1389999999665</v>
      </c>
      <c r="U11" s="20">
        <f t="shared" si="0"/>
        <v>8296.7879189999658</v>
      </c>
      <c r="V11" s="20">
        <f t="shared" si="0"/>
        <v>8471.0204652989632</v>
      </c>
      <c r="W11" s="28">
        <f t="shared" ref="W11:AC60" si="3">P11/G11</f>
        <v>1.0666666666666666E-2</v>
      </c>
      <c r="X11" s="28">
        <f t="shared" si="1"/>
        <v>0</v>
      </c>
      <c r="Y11" s="28">
        <f t="shared" si="1"/>
        <v>0</v>
      </c>
      <c r="Z11" s="28">
        <f t="shared" si="1"/>
        <v>2.0999999999999845E-2</v>
      </c>
      <c r="AA11" s="28">
        <f t="shared" si="1"/>
        <v>2.0999999999999918E-2</v>
      </c>
      <c r="AB11" s="28">
        <f t="shared" si="1"/>
        <v>2.0999999999999918E-2</v>
      </c>
      <c r="AC11" s="28">
        <f t="shared" si="1"/>
        <v>2.0999999999999915E-2</v>
      </c>
    </row>
    <row r="12" spans="1:29" ht="14.4" customHeight="1" outlineLevel="1" collapsed="1" x14ac:dyDescent="0.3">
      <c r="A12" s="6" t="s">
        <v>2</v>
      </c>
      <c r="B12" s="6" t="s">
        <v>2</v>
      </c>
      <c r="C12" s="6" t="s">
        <v>2</v>
      </c>
      <c r="D12" s="22" t="s">
        <v>387</v>
      </c>
      <c r="E12" s="22" t="s">
        <v>386</v>
      </c>
      <c r="F12" s="25">
        <v>2250</v>
      </c>
      <c r="G12" s="23">
        <v>1000</v>
      </c>
      <c r="H12" s="23">
        <v>1000</v>
      </c>
      <c r="I12" s="23">
        <v>1000</v>
      </c>
      <c r="J12" s="25">
        <v>1000</v>
      </c>
      <c r="K12" s="20">
        <f>J12*Laskentatiedot!M$4</f>
        <v>1020.9999999999999</v>
      </c>
      <c r="L12" s="20">
        <f>K12*Laskentatiedot!N$4</f>
        <v>1042.4409999999998</v>
      </c>
      <c r="M12" s="20">
        <f>L12*Laskentatiedot!O$4</f>
        <v>1064.3322609999998</v>
      </c>
      <c r="N12" s="20">
        <f>M12*Laskentatiedot!P$4</f>
        <v>1086.6832384809998</v>
      </c>
      <c r="P12" s="20">
        <f t="shared" si="2"/>
        <v>0</v>
      </c>
      <c r="Q12" s="20">
        <f t="shared" si="0"/>
        <v>0</v>
      </c>
      <c r="R12" s="20">
        <f t="shared" si="0"/>
        <v>0</v>
      </c>
      <c r="S12" s="20">
        <f t="shared" si="0"/>
        <v>20.999999999999886</v>
      </c>
      <c r="T12" s="20">
        <f t="shared" si="0"/>
        <v>21.440999999999917</v>
      </c>
      <c r="U12" s="20">
        <f t="shared" si="0"/>
        <v>21.891260999999986</v>
      </c>
      <c r="V12" s="20">
        <f t="shared" si="0"/>
        <v>22.350977480999973</v>
      </c>
      <c r="W12" s="28">
        <f t="shared" si="3"/>
        <v>0</v>
      </c>
      <c r="X12" s="28">
        <f t="shared" si="1"/>
        <v>0</v>
      </c>
      <c r="Y12" s="28">
        <f t="shared" si="1"/>
        <v>0</v>
      </c>
      <c r="Z12" s="28">
        <f t="shared" si="1"/>
        <v>2.0999999999999887E-2</v>
      </c>
      <c r="AA12" s="28">
        <f t="shared" si="1"/>
        <v>2.0999999999999922E-2</v>
      </c>
      <c r="AB12" s="28">
        <f t="shared" si="1"/>
        <v>2.0999999999999991E-2</v>
      </c>
      <c r="AC12" s="28">
        <f t="shared" si="1"/>
        <v>2.0999999999999977E-2</v>
      </c>
    </row>
    <row r="13" spans="1:29" ht="14.4" customHeight="1" outlineLevel="1" collapsed="1" x14ac:dyDescent="0.3">
      <c r="A13" s="6" t="s">
        <v>2</v>
      </c>
      <c r="B13" s="6" t="s">
        <v>2</v>
      </c>
      <c r="C13" s="6" t="s">
        <v>2</v>
      </c>
      <c r="D13" s="22" t="s">
        <v>385</v>
      </c>
      <c r="E13" s="22" t="s">
        <v>384</v>
      </c>
      <c r="F13" s="25">
        <v>394513.21</v>
      </c>
      <c r="G13" s="23">
        <v>400000</v>
      </c>
      <c r="H13" s="23">
        <v>400000</v>
      </c>
      <c r="I13" s="23">
        <v>400000</v>
      </c>
      <c r="J13" s="25">
        <v>400000</v>
      </c>
      <c r="K13" s="20">
        <f>J13*Laskentatiedot!M$4</f>
        <v>408399.99999999994</v>
      </c>
      <c r="L13" s="20">
        <f>K13*Laskentatiedot!N$4</f>
        <v>416976.39999999991</v>
      </c>
      <c r="M13" s="20">
        <f>L13*Laskentatiedot!O$4</f>
        <v>425732.90439999988</v>
      </c>
      <c r="N13" s="20">
        <f>M13*Laskentatiedot!P$4</f>
        <v>434673.29539239983</v>
      </c>
      <c r="P13" s="20">
        <f t="shared" si="2"/>
        <v>0</v>
      </c>
      <c r="Q13" s="20">
        <f t="shared" si="0"/>
        <v>0</v>
      </c>
      <c r="R13" s="20">
        <f t="shared" si="0"/>
        <v>0</v>
      </c>
      <c r="S13" s="20">
        <f t="shared" si="0"/>
        <v>8399.9999999999418</v>
      </c>
      <c r="T13" s="20">
        <f t="shared" si="0"/>
        <v>8576.3999999999651</v>
      </c>
      <c r="U13" s="20">
        <f t="shared" si="0"/>
        <v>8756.5043999999762</v>
      </c>
      <c r="V13" s="20">
        <f t="shared" si="0"/>
        <v>8940.3909923999454</v>
      </c>
      <c r="W13" s="28">
        <f t="shared" si="3"/>
        <v>0</v>
      </c>
      <c r="X13" s="28">
        <f t="shared" si="1"/>
        <v>0</v>
      </c>
      <c r="Y13" s="28">
        <f t="shared" si="1"/>
        <v>0</v>
      </c>
      <c r="Z13" s="28">
        <f t="shared" si="1"/>
        <v>2.0999999999999856E-2</v>
      </c>
      <c r="AA13" s="28">
        <f t="shared" si="1"/>
        <v>2.0999999999999918E-2</v>
      </c>
      <c r="AB13" s="28">
        <f t="shared" si="1"/>
        <v>2.0999999999999946E-2</v>
      </c>
      <c r="AC13" s="28">
        <f t="shared" si="1"/>
        <v>2.0999999999999876E-2</v>
      </c>
    </row>
    <row r="14" spans="1:29" ht="14.4" customHeight="1" outlineLevel="1" collapsed="1" x14ac:dyDescent="0.3">
      <c r="A14" s="6" t="s">
        <v>2</v>
      </c>
      <c r="B14" s="6" t="s">
        <v>2</v>
      </c>
      <c r="C14" s="6" t="s">
        <v>2</v>
      </c>
      <c r="D14" s="22" t="s">
        <v>383</v>
      </c>
      <c r="E14" s="22" t="s">
        <v>382</v>
      </c>
      <c r="F14" s="25">
        <v>0</v>
      </c>
      <c r="G14" s="23">
        <v>0</v>
      </c>
      <c r="H14" s="23">
        <v>0</v>
      </c>
      <c r="I14" s="23">
        <v>0</v>
      </c>
      <c r="J14" s="25">
        <v>0</v>
      </c>
      <c r="K14" s="20">
        <f>J14*Laskentatiedot!M$4</f>
        <v>0</v>
      </c>
      <c r="L14" s="20">
        <f>K14*Laskentatiedot!N$4</f>
        <v>0</v>
      </c>
      <c r="M14" s="20">
        <f>L14*Laskentatiedot!O$4</f>
        <v>0</v>
      </c>
      <c r="N14" s="20">
        <f>M14*Laskentatiedot!P$4</f>
        <v>0</v>
      </c>
      <c r="P14" s="20">
        <f t="shared" si="2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0</v>
      </c>
      <c r="W14" s="28" t="e">
        <f t="shared" si="3"/>
        <v>#DIV/0!</v>
      </c>
      <c r="X14" s="28" t="e">
        <f t="shared" si="1"/>
        <v>#DIV/0!</v>
      </c>
      <c r="Y14" s="28" t="e">
        <f t="shared" si="1"/>
        <v>#DIV/0!</v>
      </c>
      <c r="Z14" s="28" t="e">
        <f t="shared" si="1"/>
        <v>#DIV/0!</v>
      </c>
      <c r="AA14" s="28" t="e">
        <f t="shared" si="1"/>
        <v>#DIV/0!</v>
      </c>
      <c r="AB14" s="28" t="e">
        <f t="shared" si="1"/>
        <v>#DIV/0!</v>
      </c>
      <c r="AC14" s="28" t="e">
        <f t="shared" si="1"/>
        <v>#DIV/0!</v>
      </c>
    </row>
    <row r="15" spans="1:29" ht="14.4" customHeight="1" outlineLevel="1" collapsed="1" x14ac:dyDescent="0.3">
      <c r="A15" s="6" t="s">
        <v>2</v>
      </c>
      <c r="B15" s="6" t="s">
        <v>2</v>
      </c>
      <c r="C15" s="6" t="s">
        <v>2</v>
      </c>
      <c r="D15" s="22" t="s">
        <v>381</v>
      </c>
      <c r="E15" s="22" t="s">
        <v>380</v>
      </c>
      <c r="F15" s="25">
        <v>6612.36</v>
      </c>
      <c r="G15" s="23">
        <v>9000</v>
      </c>
      <c r="H15" s="23">
        <v>9000</v>
      </c>
      <c r="I15" s="23">
        <v>9000</v>
      </c>
      <c r="J15" s="25">
        <v>9000</v>
      </c>
      <c r="K15" s="20">
        <f>J15*Laskentatiedot!M$4</f>
        <v>9189</v>
      </c>
      <c r="L15" s="20">
        <f>K15*Laskentatiedot!N$4</f>
        <v>9381.9689999999991</v>
      </c>
      <c r="M15" s="20">
        <f>L15*Laskentatiedot!O$4</f>
        <v>9578.9903489999979</v>
      </c>
      <c r="N15" s="20">
        <f>M15*Laskentatiedot!P$4</f>
        <v>9780.1491463289967</v>
      </c>
      <c r="P15" s="20">
        <f t="shared" si="2"/>
        <v>0</v>
      </c>
      <c r="Q15" s="20">
        <f t="shared" si="0"/>
        <v>0</v>
      </c>
      <c r="R15" s="20">
        <f t="shared" si="0"/>
        <v>0</v>
      </c>
      <c r="S15" s="20">
        <f t="shared" si="0"/>
        <v>189</v>
      </c>
      <c r="T15" s="20">
        <f t="shared" si="0"/>
        <v>192.96899999999914</v>
      </c>
      <c r="U15" s="20">
        <f t="shared" si="0"/>
        <v>197.02134899999874</v>
      </c>
      <c r="V15" s="20">
        <f t="shared" si="0"/>
        <v>201.15879732899884</v>
      </c>
      <c r="W15" s="28">
        <f t="shared" si="3"/>
        <v>0</v>
      </c>
      <c r="X15" s="28">
        <f t="shared" si="1"/>
        <v>0</v>
      </c>
      <c r="Y15" s="28">
        <f t="shared" si="1"/>
        <v>0</v>
      </c>
      <c r="Z15" s="28">
        <f t="shared" si="1"/>
        <v>2.1000000000000001E-2</v>
      </c>
      <c r="AA15" s="28">
        <f t="shared" si="1"/>
        <v>2.0999999999999908E-2</v>
      </c>
      <c r="AB15" s="28">
        <f t="shared" si="1"/>
        <v>2.0999999999999866E-2</v>
      </c>
      <c r="AC15" s="28">
        <f t="shared" si="1"/>
        <v>2.0999999999999883E-2</v>
      </c>
    </row>
    <row r="16" spans="1:29" ht="14.4" customHeight="1" outlineLevel="1" collapsed="1" x14ac:dyDescent="0.3">
      <c r="A16" s="6" t="s">
        <v>2</v>
      </c>
      <c r="B16" s="6" t="s">
        <v>2</v>
      </c>
      <c r="C16" s="6" t="s">
        <v>2</v>
      </c>
      <c r="D16" s="22" t="s">
        <v>22</v>
      </c>
      <c r="E16" s="22" t="s">
        <v>23</v>
      </c>
      <c r="F16" s="25">
        <v>52978.400000000001</v>
      </c>
      <c r="G16" s="23">
        <v>60000</v>
      </c>
      <c r="H16" s="23">
        <v>89000</v>
      </c>
      <c r="I16" s="23">
        <v>89000</v>
      </c>
      <c r="J16" s="25">
        <v>89000</v>
      </c>
      <c r="K16" s="20">
        <f>J16*Laskentatiedot!M$4</f>
        <v>90868.999999999985</v>
      </c>
      <c r="L16" s="20">
        <f>K16*Laskentatiedot!N$4</f>
        <v>92777.248999999982</v>
      </c>
      <c r="M16" s="20">
        <f>L16*Laskentatiedot!O$4</f>
        <v>94725.571228999979</v>
      </c>
      <c r="N16" s="20">
        <f>M16*Laskentatiedot!P$4</f>
        <v>96714.808224808963</v>
      </c>
      <c r="P16" s="20">
        <f t="shared" si="2"/>
        <v>29000</v>
      </c>
      <c r="Q16" s="20">
        <f t="shared" si="0"/>
        <v>0</v>
      </c>
      <c r="R16" s="20">
        <f t="shared" si="0"/>
        <v>0</v>
      </c>
      <c r="S16" s="20">
        <f t="shared" si="0"/>
        <v>1868.9999999999854</v>
      </c>
      <c r="T16" s="20">
        <f t="shared" si="0"/>
        <v>1908.2489999999962</v>
      </c>
      <c r="U16" s="20">
        <f t="shared" si="0"/>
        <v>1948.3222289999976</v>
      </c>
      <c r="V16" s="20">
        <f t="shared" si="0"/>
        <v>1989.2369958089839</v>
      </c>
      <c r="W16" s="28">
        <f t="shared" si="3"/>
        <v>0.48333333333333334</v>
      </c>
      <c r="X16" s="28">
        <f t="shared" si="1"/>
        <v>0</v>
      </c>
      <c r="Y16" s="28">
        <f t="shared" si="1"/>
        <v>0</v>
      </c>
      <c r="Z16" s="28">
        <f t="shared" si="1"/>
        <v>2.0999999999999835E-2</v>
      </c>
      <c r="AA16" s="28">
        <f t="shared" si="1"/>
        <v>2.099999999999996E-2</v>
      </c>
      <c r="AB16" s="28">
        <f t="shared" si="1"/>
        <v>2.0999999999999977E-2</v>
      </c>
      <c r="AC16" s="28">
        <f t="shared" si="1"/>
        <v>2.0999999999999835E-2</v>
      </c>
    </row>
    <row r="17" spans="1:29" ht="14.4" customHeight="1" outlineLevel="1" collapsed="1" x14ac:dyDescent="0.3">
      <c r="A17" s="6" t="s">
        <v>2</v>
      </c>
      <c r="B17" s="6" t="s">
        <v>2</v>
      </c>
      <c r="C17" s="6" t="s">
        <v>2</v>
      </c>
      <c r="D17" s="22" t="s">
        <v>379</v>
      </c>
      <c r="E17" s="22" t="s">
        <v>378</v>
      </c>
      <c r="F17" s="25">
        <v>2746713.63</v>
      </c>
      <c r="G17" s="23">
        <v>2866293</v>
      </c>
      <c r="H17" s="23">
        <v>2707390</v>
      </c>
      <c r="I17" s="23">
        <v>2707390</v>
      </c>
      <c r="J17" s="25">
        <v>2707390</v>
      </c>
      <c r="K17" s="20">
        <f>J17*Laskentatiedot!M$4</f>
        <v>2764245.19</v>
      </c>
      <c r="L17" s="20">
        <f>K17*Laskentatiedot!N$4</f>
        <v>2822294.3389899996</v>
      </c>
      <c r="M17" s="20">
        <f>L17*Laskentatiedot!O$4</f>
        <v>2881562.5201087892</v>
      </c>
      <c r="N17" s="20">
        <f>M17*Laskentatiedot!P$4</f>
        <v>2942075.3330310737</v>
      </c>
      <c r="P17" s="20">
        <f t="shared" si="2"/>
        <v>-158903</v>
      </c>
      <c r="Q17" s="20">
        <f t="shared" si="0"/>
        <v>0</v>
      </c>
      <c r="R17" s="20">
        <f t="shared" si="0"/>
        <v>0</v>
      </c>
      <c r="S17" s="20">
        <f t="shared" si="0"/>
        <v>56855.189999999944</v>
      </c>
      <c r="T17" s="20">
        <f t="shared" si="0"/>
        <v>58049.148989999667</v>
      </c>
      <c r="U17" s="20">
        <f t="shared" si="0"/>
        <v>59268.181118789595</v>
      </c>
      <c r="V17" s="20">
        <f t="shared" si="0"/>
        <v>60512.812922284473</v>
      </c>
      <c r="W17" s="28">
        <f t="shared" si="3"/>
        <v>-5.5438505414484841E-2</v>
      </c>
      <c r="X17" s="28">
        <f t="shared" si="1"/>
        <v>0</v>
      </c>
      <c r="Y17" s="28">
        <f t="shared" si="1"/>
        <v>0</v>
      </c>
      <c r="Z17" s="28">
        <f t="shared" si="1"/>
        <v>2.099999999999998E-2</v>
      </c>
      <c r="AA17" s="28">
        <f t="shared" si="1"/>
        <v>2.099999999999988E-2</v>
      </c>
      <c r="AB17" s="28">
        <f t="shared" si="1"/>
        <v>2.0999999999999859E-2</v>
      </c>
      <c r="AC17" s="28">
        <f t="shared" si="1"/>
        <v>2.0999999999999967E-2</v>
      </c>
    </row>
    <row r="18" spans="1:29" ht="14.4" customHeight="1" outlineLevel="1" collapsed="1" x14ac:dyDescent="0.3">
      <c r="A18" s="6" t="s">
        <v>2</v>
      </c>
      <c r="B18" s="6" t="s">
        <v>2</v>
      </c>
      <c r="C18" s="6" t="s">
        <v>2</v>
      </c>
      <c r="D18" s="22" t="s">
        <v>377</v>
      </c>
      <c r="E18" s="22" t="s">
        <v>376</v>
      </c>
      <c r="F18" s="25">
        <v>0</v>
      </c>
      <c r="G18" s="23">
        <v>500</v>
      </c>
      <c r="H18" s="23">
        <v>500</v>
      </c>
      <c r="I18" s="23">
        <v>500</v>
      </c>
      <c r="J18" s="25">
        <v>500</v>
      </c>
      <c r="K18" s="20">
        <f>J18*Laskentatiedot!M$4</f>
        <v>510.49999999999994</v>
      </c>
      <c r="L18" s="20">
        <f>K18*Laskentatiedot!N$4</f>
        <v>521.2204999999999</v>
      </c>
      <c r="M18" s="20">
        <f>L18*Laskentatiedot!O$4</f>
        <v>532.16613049999989</v>
      </c>
      <c r="N18" s="20">
        <f>M18*Laskentatiedot!P$4</f>
        <v>543.34161924049988</v>
      </c>
      <c r="P18" s="20">
        <f t="shared" si="2"/>
        <v>0</v>
      </c>
      <c r="Q18" s="20">
        <f t="shared" si="0"/>
        <v>0</v>
      </c>
      <c r="R18" s="20">
        <f t="shared" si="0"/>
        <v>0</v>
      </c>
      <c r="S18" s="20">
        <f t="shared" si="0"/>
        <v>10.499999999999943</v>
      </c>
      <c r="T18" s="20">
        <f t="shared" si="0"/>
        <v>10.720499999999959</v>
      </c>
      <c r="U18" s="20">
        <f t="shared" si="0"/>
        <v>10.945630499999993</v>
      </c>
      <c r="V18" s="20">
        <f t="shared" si="0"/>
        <v>11.175488740499986</v>
      </c>
      <c r="W18" s="28">
        <f t="shared" si="3"/>
        <v>0</v>
      </c>
      <c r="X18" s="28">
        <f t="shared" si="1"/>
        <v>0</v>
      </c>
      <c r="Y18" s="28">
        <f t="shared" si="1"/>
        <v>0</v>
      </c>
      <c r="Z18" s="28">
        <f t="shared" si="1"/>
        <v>2.0999999999999887E-2</v>
      </c>
      <c r="AA18" s="28">
        <f t="shared" si="1"/>
        <v>2.0999999999999922E-2</v>
      </c>
      <c r="AB18" s="28">
        <f t="shared" si="1"/>
        <v>2.0999999999999991E-2</v>
      </c>
      <c r="AC18" s="28">
        <f t="shared" si="1"/>
        <v>2.0999999999999977E-2</v>
      </c>
    </row>
    <row r="19" spans="1:29" ht="14.4" customHeight="1" outlineLevel="1" collapsed="1" x14ac:dyDescent="0.3">
      <c r="A19" s="6" t="s">
        <v>2</v>
      </c>
      <c r="B19" s="6" t="s">
        <v>2</v>
      </c>
      <c r="C19" s="6" t="s">
        <v>2</v>
      </c>
      <c r="D19" s="22" t="s">
        <v>24</v>
      </c>
      <c r="E19" s="22" t="s">
        <v>25</v>
      </c>
      <c r="F19" s="25">
        <v>73649.179999999993</v>
      </c>
      <c r="G19" s="23">
        <v>40000</v>
      </c>
      <c r="H19" s="23">
        <v>34000</v>
      </c>
      <c r="I19" s="23">
        <v>34000</v>
      </c>
      <c r="J19" s="25">
        <v>34000</v>
      </c>
      <c r="K19" s="20">
        <f>J19*Laskentatiedot!M$4</f>
        <v>34714</v>
      </c>
      <c r="L19" s="20">
        <f>K19*Laskentatiedot!N$4</f>
        <v>35442.993999999999</v>
      </c>
      <c r="M19" s="20">
        <f>L19*Laskentatiedot!O$4</f>
        <v>36187.296873999992</v>
      </c>
      <c r="N19" s="20">
        <f>M19*Laskentatiedot!P$4</f>
        <v>36947.230108353986</v>
      </c>
      <c r="P19" s="20">
        <f t="shared" si="2"/>
        <v>-6000</v>
      </c>
      <c r="Q19" s="20">
        <f t="shared" si="0"/>
        <v>0</v>
      </c>
      <c r="R19" s="20">
        <f t="shared" si="0"/>
        <v>0</v>
      </c>
      <c r="S19" s="20">
        <f t="shared" si="0"/>
        <v>714</v>
      </c>
      <c r="T19" s="20">
        <f t="shared" si="0"/>
        <v>728.99399999999878</v>
      </c>
      <c r="U19" s="20">
        <f t="shared" si="0"/>
        <v>744.30287399999361</v>
      </c>
      <c r="V19" s="20">
        <f t="shared" si="0"/>
        <v>759.93323435399361</v>
      </c>
      <c r="W19" s="28">
        <f t="shared" si="3"/>
        <v>-0.15</v>
      </c>
      <c r="X19" s="28">
        <f t="shared" si="1"/>
        <v>0</v>
      </c>
      <c r="Y19" s="28">
        <f t="shared" si="1"/>
        <v>0</v>
      </c>
      <c r="Z19" s="28">
        <f t="shared" si="1"/>
        <v>2.1000000000000001E-2</v>
      </c>
      <c r="AA19" s="28">
        <f t="shared" si="1"/>
        <v>2.0999999999999963E-2</v>
      </c>
      <c r="AB19" s="28">
        <f t="shared" si="1"/>
        <v>2.0999999999999821E-2</v>
      </c>
      <c r="AC19" s="28">
        <f t="shared" si="1"/>
        <v>2.0999999999999828E-2</v>
      </c>
    </row>
    <row r="20" spans="1:29" ht="14.4" customHeight="1" outlineLevel="1" collapsed="1" x14ac:dyDescent="0.3">
      <c r="A20" s="6" t="s">
        <v>2</v>
      </c>
      <c r="B20" s="6" t="s">
        <v>2</v>
      </c>
      <c r="C20" s="6" t="s">
        <v>2</v>
      </c>
      <c r="D20" s="22" t="s">
        <v>28</v>
      </c>
      <c r="E20" s="22" t="s">
        <v>29</v>
      </c>
      <c r="F20" s="25">
        <v>13218.77</v>
      </c>
      <c r="G20" s="23">
        <v>12700</v>
      </c>
      <c r="H20" s="23">
        <v>12800</v>
      </c>
      <c r="I20" s="23">
        <v>12800</v>
      </c>
      <c r="J20" s="25">
        <v>12800</v>
      </c>
      <c r="K20" s="20">
        <f>J20*Laskentatiedot!M$4</f>
        <v>13068.8</v>
      </c>
      <c r="L20" s="20">
        <f>K20*Laskentatiedot!N$4</f>
        <v>13343.244799999999</v>
      </c>
      <c r="M20" s="20">
        <f>L20*Laskentatiedot!O$4</f>
        <v>13623.452940799998</v>
      </c>
      <c r="N20" s="20">
        <f>M20*Laskentatiedot!P$4</f>
        <v>13909.545452556797</v>
      </c>
      <c r="P20" s="20">
        <f t="shared" si="2"/>
        <v>100</v>
      </c>
      <c r="Q20" s="20">
        <f t="shared" si="0"/>
        <v>0</v>
      </c>
      <c r="R20" s="20">
        <f t="shared" si="0"/>
        <v>0</v>
      </c>
      <c r="S20" s="20">
        <f t="shared" si="0"/>
        <v>268.79999999999927</v>
      </c>
      <c r="T20" s="20">
        <f t="shared" si="0"/>
        <v>274.4447999999993</v>
      </c>
      <c r="U20" s="20">
        <f t="shared" si="0"/>
        <v>280.20814079999946</v>
      </c>
      <c r="V20" s="20">
        <f t="shared" si="0"/>
        <v>286.09251175679856</v>
      </c>
      <c r="W20" s="28">
        <f t="shared" si="3"/>
        <v>7.874015748031496E-3</v>
      </c>
      <c r="X20" s="28">
        <f t="shared" si="1"/>
        <v>0</v>
      </c>
      <c r="Y20" s="28">
        <f t="shared" si="1"/>
        <v>0</v>
      </c>
      <c r="Z20" s="28">
        <f t="shared" si="1"/>
        <v>2.0999999999999942E-2</v>
      </c>
      <c r="AA20" s="28">
        <f t="shared" si="1"/>
        <v>2.0999999999999949E-2</v>
      </c>
      <c r="AB20" s="28">
        <f t="shared" si="1"/>
        <v>2.0999999999999963E-2</v>
      </c>
      <c r="AC20" s="28">
        <f t="shared" si="1"/>
        <v>2.0999999999999897E-2</v>
      </c>
    </row>
    <row r="21" spans="1:29" ht="14.4" customHeight="1" outlineLevel="1" collapsed="1" x14ac:dyDescent="0.3">
      <c r="A21" s="6" t="s">
        <v>2</v>
      </c>
      <c r="B21" s="6" t="s">
        <v>2</v>
      </c>
      <c r="C21" s="6" t="s">
        <v>2</v>
      </c>
      <c r="D21" s="22" t="s">
        <v>30</v>
      </c>
      <c r="E21" s="22" t="s">
        <v>31</v>
      </c>
      <c r="F21" s="25">
        <v>1510</v>
      </c>
      <c r="G21" s="23">
        <v>0</v>
      </c>
      <c r="H21" s="23">
        <v>15000</v>
      </c>
      <c r="I21" s="23">
        <v>15000</v>
      </c>
      <c r="J21" s="25">
        <v>15000</v>
      </c>
      <c r="K21" s="20">
        <f>J21*Laskentatiedot!M$4</f>
        <v>15314.999999999998</v>
      </c>
      <c r="L21" s="20">
        <f>K21*Laskentatiedot!N$4</f>
        <v>15636.614999999996</v>
      </c>
      <c r="M21" s="20">
        <f>L21*Laskentatiedot!O$4</f>
        <v>15964.983914999995</v>
      </c>
      <c r="N21" s="20">
        <f>M21*Laskentatiedot!P$4</f>
        <v>16300.248577214994</v>
      </c>
      <c r="P21" s="20">
        <f t="shared" si="2"/>
        <v>15000</v>
      </c>
      <c r="Q21" s="20">
        <f t="shared" si="0"/>
        <v>0</v>
      </c>
      <c r="R21" s="20">
        <f t="shared" si="0"/>
        <v>0</v>
      </c>
      <c r="S21" s="20">
        <f t="shared" si="0"/>
        <v>314.99999999999818</v>
      </c>
      <c r="T21" s="20">
        <f t="shared" si="0"/>
        <v>321.61499999999796</v>
      </c>
      <c r="U21" s="20">
        <f t="shared" si="0"/>
        <v>328.36891499999911</v>
      </c>
      <c r="V21" s="20">
        <f t="shared" si="0"/>
        <v>335.26466221499868</v>
      </c>
      <c r="W21" s="28" t="e">
        <f t="shared" si="3"/>
        <v>#DIV/0!</v>
      </c>
      <c r="X21" s="28">
        <f t="shared" si="1"/>
        <v>0</v>
      </c>
      <c r="Y21" s="28">
        <f t="shared" si="1"/>
        <v>0</v>
      </c>
      <c r="Z21" s="28">
        <f t="shared" si="1"/>
        <v>2.099999999999988E-2</v>
      </c>
      <c r="AA21" s="28">
        <f t="shared" si="1"/>
        <v>2.0999999999999869E-2</v>
      </c>
      <c r="AB21" s="28">
        <f t="shared" si="1"/>
        <v>2.0999999999999949E-2</v>
      </c>
      <c r="AC21" s="28">
        <f t="shared" si="1"/>
        <v>2.0999999999999925E-2</v>
      </c>
    </row>
    <row r="22" spans="1:29" ht="14.4" customHeight="1" outlineLevel="1" collapsed="1" x14ac:dyDescent="0.3">
      <c r="A22" s="6" t="s">
        <v>2</v>
      </c>
      <c r="B22" s="6" t="s">
        <v>2</v>
      </c>
      <c r="C22" s="6" t="s">
        <v>2</v>
      </c>
      <c r="D22" s="22" t="s">
        <v>32</v>
      </c>
      <c r="E22" s="22" t="s">
        <v>33</v>
      </c>
      <c r="F22" s="25">
        <v>406711.01</v>
      </c>
      <c r="G22" s="23">
        <v>252400</v>
      </c>
      <c r="H22" s="23">
        <v>327400</v>
      </c>
      <c r="I22" s="23">
        <v>327400</v>
      </c>
      <c r="J22" s="25">
        <v>327400</v>
      </c>
      <c r="K22" s="20">
        <f>J22*Laskentatiedot!M$4</f>
        <v>334275.39999999997</v>
      </c>
      <c r="L22" s="20">
        <f>K22*Laskentatiedot!N$4</f>
        <v>341295.18339999992</v>
      </c>
      <c r="M22" s="20">
        <f>L22*Laskentatiedot!O$4</f>
        <v>348462.38225139986</v>
      </c>
      <c r="N22" s="20">
        <f>M22*Laskentatiedot!P$4</f>
        <v>355780.09227867925</v>
      </c>
      <c r="P22" s="20">
        <f t="shared" si="2"/>
        <v>75000</v>
      </c>
      <c r="Q22" s="20">
        <f t="shared" si="0"/>
        <v>0</v>
      </c>
      <c r="R22" s="20">
        <f t="shared" si="0"/>
        <v>0</v>
      </c>
      <c r="S22" s="20">
        <f t="shared" si="0"/>
        <v>6875.3999999999651</v>
      </c>
      <c r="T22" s="20">
        <f t="shared" si="0"/>
        <v>7019.7833999999566</v>
      </c>
      <c r="U22" s="20">
        <f t="shared" si="0"/>
        <v>7167.1988513999386</v>
      </c>
      <c r="V22" s="20">
        <f t="shared" si="0"/>
        <v>7317.7100272793905</v>
      </c>
      <c r="W22" s="28">
        <f t="shared" si="3"/>
        <v>0.29714738510301109</v>
      </c>
      <c r="X22" s="28">
        <f t="shared" si="1"/>
        <v>0</v>
      </c>
      <c r="Y22" s="28">
        <f t="shared" si="1"/>
        <v>0</v>
      </c>
      <c r="Z22" s="28">
        <f t="shared" si="1"/>
        <v>2.0999999999999894E-2</v>
      </c>
      <c r="AA22" s="28">
        <f t="shared" si="1"/>
        <v>2.0999999999999873E-2</v>
      </c>
      <c r="AB22" s="28">
        <f t="shared" si="1"/>
        <v>2.0999999999999824E-2</v>
      </c>
      <c r="AC22" s="28">
        <f t="shared" si="1"/>
        <v>2.099999999999998E-2</v>
      </c>
    </row>
    <row r="23" spans="1:29" ht="14.4" customHeight="1" outlineLevel="1" collapsed="1" x14ac:dyDescent="0.3">
      <c r="A23" s="6" t="s">
        <v>2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31"/>
      <c r="L23" s="20"/>
      <c r="M23" s="20"/>
      <c r="N23" s="20"/>
      <c r="P23" s="20" t="e">
        <f t="shared" si="2"/>
        <v>#VALUE!</v>
      </c>
      <c r="Q23" s="20" t="e">
        <f t="shared" si="0"/>
        <v>#VALUE!</v>
      </c>
      <c r="R23" s="20" t="e">
        <f t="shared" si="0"/>
        <v>#VALUE!</v>
      </c>
      <c r="S23" s="20" t="e">
        <f t="shared" si="0"/>
        <v>#VALUE!</v>
      </c>
      <c r="T23" s="20">
        <f t="shared" si="0"/>
        <v>0</v>
      </c>
      <c r="U23" s="20">
        <f t="shared" si="0"/>
        <v>0</v>
      </c>
      <c r="V23" s="20">
        <f t="shared" si="0"/>
        <v>0</v>
      </c>
      <c r="W23" s="28" t="e">
        <f t="shared" si="3"/>
        <v>#VALUE!</v>
      </c>
      <c r="X23" s="28" t="e">
        <f t="shared" si="1"/>
        <v>#VALUE!</v>
      </c>
      <c r="Y23" s="28" t="e">
        <f t="shared" si="1"/>
        <v>#VALUE!</v>
      </c>
      <c r="Z23" s="28" t="e">
        <f t="shared" si="1"/>
        <v>#VALUE!</v>
      </c>
      <c r="AA23" s="28" t="e">
        <f t="shared" si="1"/>
        <v>#DIV/0!</v>
      </c>
      <c r="AB23" s="28" t="e">
        <f t="shared" si="1"/>
        <v>#DIV/0!</v>
      </c>
      <c r="AC23" s="28" t="e">
        <f t="shared" si="1"/>
        <v>#DIV/0!</v>
      </c>
    </row>
    <row r="24" spans="1:29" x14ac:dyDescent="0.3">
      <c r="A24" s="22" t="s">
        <v>2</v>
      </c>
      <c r="B24" s="170" t="s">
        <v>34</v>
      </c>
      <c r="C24" s="171"/>
      <c r="D24" s="171"/>
      <c r="E24" s="171"/>
      <c r="F24" s="25">
        <f>Nurmes!F20+Valtimo!F24</f>
        <v>1060637.52</v>
      </c>
      <c r="G24" s="25">
        <f>Nurmes!G20+Valtimo!G24</f>
        <v>951607</v>
      </c>
      <c r="H24" s="25">
        <f>Nurmes!H20+Valtimo!H24</f>
        <v>896944</v>
      </c>
      <c r="I24" s="25">
        <f>Nurmes!I20+Valtimo!I24</f>
        <v>903403</v>
      </c>
      <c r="J24" s="25">
        <f>Nurmes!J20+Valtimo!J24</f>
        <v>909957</v>
      </c>
      <c r="K24" s="25">
        <f>Nurmes!K20+Valtimo!K24</f>
        <v>929066.09699999983</v>
      </c>
      <c r="L24" s="25">
        <f>Nurmes!L20+Valtimo!L24</f>
        <v>948576.4850369998</v>
      </c>
      <c r="M24" s="25">
        <f>Nurmes!M20+Valtimo!M24</f>
        <v>968496.59122277668</v>
      </c>
      <c r="N24" s="25">
        <f>Nurmes!N20+Valtimo!N24</f>
        <v>988835.01963845489</v>
      </c>
      <c r="P24" s="20">
        <f t="shared" si="2"/>
        <v>-54663</v>
      </c>
      <c r="Q24" s="20">
        <f t="shared" si="0"/>
        <v>6459</v>
      </c>
      <c r="R24" s="20">
        <f t="shared" si="0"/>
        <v>6554</v>
      </c>
      <c r="S24" s="20">
        <f t="shared" si="0"/>
        <v>19109.096999999834</v>
      </c>
      <c r="T24" s="20">
        <f t="shared" si="0"/>
        <v>19510.388036999968</v>
      </c>
      <c r="U24" s="20">
        <f t="shared" si="0"/>
        <v>19920.10618577688</v>
      </c>
      <c r="V24" s="20">
        <f t="shared" si="0"/>
        <v>20338.428415678209</v>
      </c>
      <c r="W24" s="28">
        <f t="shared" si="3"/>
        <v>-5.7442830916544327E-2</v>
      </c>
      <c r="X24" s="28">
        <f t="shared" si="1"/>
        <v>7.2011184644749284E-3</v>
      </c>
      <c r="Y24" s="28">
        <f t="shared" si="1"/>
        <v>7.2547910511698548E-3</v>
      </c>
      <c r="Z24" s="28">
        <f t="shared" si="1"/>
        <v>2.0999999999999817E-2</v>
      </c>
      <c r="AA24" s="28">
        <f t="shared" si="1"/>
        <v>2.099999999999997E-2</v>
      </c>
      <c r="AB24" s="28">
        <f t="shared" si="1"/>
        <v>2.0999999999999876E-2</v>
      </c>
      <c r="AC24" s="28">
        <f t="shared" si="1"/>
        <v>2.0999999999999894E-2</v>
      </c>
    </row>
    <row r="25" spans="1:29" ht="14.4" customHeight="1" outlineLevel="1" collapsed="1" x14ac:dyDescent="0.3">
      <c r="A25" s="6" t="s">
        <v>2</v>
      </c>
      <c r="B25" s="6" t="s">
        <v>2</v>
      </c>
      <c r="C25" s="6" t="s">
        <v>2</v>
      </c>
      <c r="D25" s="22" t="s">
        <v>375</v>
      </c>
      <c r="E25" s="22" t="s">
        <v>374</v>
      </c>
      <c r="F25" s="25">
        <v>103.24</v>
      </c>
      <c r="G25" s="23">
        <v>0</v>
      </c>
      <c r="H25" s="23">
        <v>0</v>
      </c>
      <c r="I25" s="23">
        <v>0</v>
      </c>
      <c r="J25" s="25">
        <v>0</v>
      </c>
      <c r="K25" s="20">
        <f>J25*Laskentatiedot!M$4</f>
        <v>0</v>
      </c>
      <c r="L25" s="20">
        <f>K25*Laskentatiedot!N$4</f>
        <v>0</v>
      </c>
      <c r="M25" s="20">
        <f>L25*Laskentatiedot!O$4</f>
        <v>0</v>
      </c>
      <c r="N25" s="20">
        <f>M25*Laskentatiedot!P$4</f>
        <v>0</v>
      </c>
      <c r="P25" s="20">
        <f t="shared" si="2"/>
        <v>0</v>
      </c>
      <c r="Q25" s="20">
        <f t="shared" si="0"/>
        <v>0</v>
      </c>
      <c r="R25" s="20">
        <f t="shared" si="0"/>
        <v>0</v>
      </c>
      <c r="S25" s="20">
        <f t="shared" si="0"/>
        <v>0</v>
      </c>
      <c r="T25" s="20">
        <f t="shared" si="0"/>
        <v>0</v>
      </c>
      <c r="U25" s="20">
        <f t="shared" si="0"/>
        <v>0</v>
      </c>
      <c r="V25" s="20">
        <f t="shared" si="0"/>
        <v>0</v>
      </c>
      <c r="W25" s="28" t="e">
        <f t="shared" si="3"/>
        <v>#DIV/0!</v>
      </c>
      <c r="X25" s="28" t="e">
        <f t="shared" si="1"/>
        <v>#DIV/0!</v>
      </c>
      <c r="Y25" s="28" t="e">
        <f t="shared" si="1"/>
        <v>#DIV/0!</v>
      </c>
      <c r="Z25" s="28" t="e">
        <f t="shared" si="1"/>
        <v>#DIV/0!</v>
      </c>
      <c r="AA25" s="28" t="e">
        <f t="shared" si="1"/>
        <v>#DIV/0!</v>
      </c>
      <c r="AB25" s="28" t="e">
        <f t="shared" si="1"/>
        <v>#DIV/0!</v>
      </c>
      <c r="AC25" s="28" t="e">
        <f t="shared" si="1"/>
        <v>#DIV/0!</v>
      </c>
    </row>
    <row r="26" spans="1:29" ht="14.4" customHeight="1" outlineLevel="1" collapsed="1" x14ac:dyDescent="0.3">
      <c r="A26" s="6" t="s">
        <v>2</v>
      </c>
      <c r="B26" s="6" t="s">
        <v>2</v>
      </c>
      <c r="C26" s="6" t="s">
        <v>2</v>
      </c>
      <c r="D26" s="22" t="s">
        <v>373</v>
      </c>
      <c r="E26" s="22" t="s">
        <v>372</v>
      </c>
      <c r="F26" s="25">
        <v>-111.11</v>
      </c>
      <c r="G26" s="23">
        <v>0</v>
      </c>
      <c r="H26" s="23">
        <v>0</v>
      </c>
      <c r="I26" s="23">
        <v>0</v>
      </c>
      <c r="J26" s="25">
        <v>0</v>
      </c>
      <c r="K26" s="20">
        <f>J26*Laskentatiedot!M$4</f>
        <v>0</v>
      </c>
      <c r="L26" s="20">
        <f>K26*Laskentatiedot!N$4</f>
        <v>0</v>
      </c>
      <c r="M26" s="20">
        <f>L26*Laskentatiedot!O$4</f>
        <v>0</v>
      </c>
      <c r="N26" s="20">
        <f>M26*Laskentatiedot!P$4</f>
        <v>0</v>
      </c>
      <c r="P26" s="20">
        <f t="shared" si="2"/>
        <v>0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>
        <f t="shared" si="2"/>
        <v>0</v>
      </c>
      <c r="V26" s="20">
        <f t="shared" si="2"/>
        <v>0</v>
      </c>
      <c r="W26" s="28" t="e">
        <f t="shared" si="3"/>
        <v>#DIV/0!</v>
      </c>
      <c r="X26" s="28" t="e">
        <f t="shared" si="3"/>
        <v>#DIV/0!</v>
      </c>
      <c r="Y26" s="28" t="e">
        <f t="shared" si="3"/>
        <v>#DIV/0!</v>
      </c>
      <c r="Z26" s="28" t="e">
        <f t="shared" si="3"/>
        <v>#DIV/0!</v>
      </c>
      <c r="AA26" s="28" t="e">
        <f t="shared" si="3"/>
        <v>#DIV/0!</v>
      </c>
      <c r="AB26" s="28" t="e">
        <f t="shared" si="3"/>
        <v>#DIV/0!</v>
      </c>
      <c r="AC26" s="28" t="e">
        <f t="shared" si="3"/>
        <v>#DIV/0!</v>
      </c>
    </row>
    <row r="27" spans="1:29" ht="14.4" customHeight="1" outlineLevel="1" collapsed="1" x14ac:dyDescent="0.3">
      <c r="A27" s="6" t="s">
        <v>2</v>
      </c>
      <c r="B27" s="6" t="s">
        <v>2</v>
      </c>
      <c r="C27" s="6" t="s">
        <v>2</v>
      </c>
      <c r="D27" s="22" t="s">
        <v>35</v>
      </c>
      <c r="E27" s="22" t="s">
        <v>36</v>
      </c>
      <c r="F27" s="25">
        <v>65506.64</v>
      </c>
      <c r="G27" s="23">
        <v>66000</v>
      </c>
      <c r="H27" s="23">
        <v>57000</v>
      </c>
      <c r="I27" s="23">
        <v>57000</v>
      </c>
      <c r="J27" s="25">
        <v>57000</v>
      </c>
      <c r="K27" s="20">
        <f>J27*Laskentatiedot!M$4</f>
        <v>58196.999999999993</v>
      </c>
      <c r="L27" s="20">
        <f>K27*Laskentatiedot!N$4</f>
        <v>59419.136999999988</v>
      </c>
      <c r="M27" s="20">
        <f>L27*Laskentatiedot!O$4</f>
        <v>60666.938876999979</v>
      </c>
      <c r="N27" s="20">
        <f>M27*Laskentatiedot!P$4</f>
        <v>61940.944593416971</v>
      </c>
      <c r="P27" s="20">
        <f t="shared" si="2"/>
        <v>-9000</v>
      </c>
      <c r="Q27" s="20">
        <f t="shared" si="2"/>
        <v>0</v>
      </c>
      <c r="R27" s="20">
        <f t="shared" si="2"/>
        <v>0</v>
      </c>
      <c r="S27" s="20">
        <f t="shared" si="2"/>
        <v>1196.9999999999927</v>
      </c>
      <c r="T27" s="20">
        <f t="shared" si="2"/>
        <v>1222.1369999999952</v>
      </c>
      <c r="U27" s="20">
        <f t="shared" si="2"/>
        <v>1247.8018769999908</v>
      </c>
      <c r="V27" s="20">
        <f t="shared" si="2"/>
        <v>1274.0057164169921</v>
      </c>
      <c r="W27" s="28">
        <f t="shared" si="3"/>
        <v>-0.13636363636363635</v>
      </c>
      <c r="X27" s="28">
        <f t="shared" si="3"/>
        <v>0</v>
      </c>
      <c r="Y27" s="28">
        <f t="shared" si="3"/>
        <v>0</v>
      </c>
      <c r="Z27" s="28">
        <f t="shared" si="3"/>
        <v>2.0999999999999873E-2</v>
      </c>
      <c r="AA27" s="28">
        <f t="shared" si="3"/>
        <v>2.0999999999999918E-2</v>
      </c>
      <c r="AB27" s="28">
        <f t="shared" si="3"/>
        <v>2.0999999999999849E-2</v>
      </c>
      <c r="AC27" s="28">
        <f t="shared" si="3"/>
        <v>2.0999999999999876E-2</v>
      </c>
    </row>
    <row r="28" spans="1:29" ht="14.4" customHeight="1" outlineLevel="1" collapsed="1" x14ac:dyDescent="0.3">
      <c r="A28" s="6" t="s">
        <v>2</v>
      </c>
      <c r="B28" s="6" t="s">
        <v>2</v>
      </c>
      <c r="C28" s="6" t="s">
        <v>2</v>
      </c>
      <c r="D28" s="22" t="s">
        <v>371</v>
      </c>
      <c r="E28" s="22" t="s">
        <v>370</v>
      </c>
      <c r="F28" s="25">
        <v>-82</v>
      </c>
      <c r="G28" s="23">
        <v>0</v>
      </c>
      <c r="H28" s="23">
        <v>0</v>
      </c>
      <c r="I28" s="23">
        <v>0</v>
      </c>
      <c r="J28" s="25">
        <v>0</v>
      </c>
      <c r="K28" s="20">
        <f>J28*Laskentatiedot!M$4</f>
        <v>0</v>
      </c>
      <c r="L28" s="20">
        <f>K28*Laskentatiedot!N$4</f>
        <v>0</v>
      </c>
      <c r="M28" s="20">
        <f>L28*Laskentatiedot!O$4</f>
        <v>0</v>
      </c>
      <c r="N28" s="20">
        <f>M28*Laskentatiedot!P$4</f>
        <v>0</v>
      </c>
      <c r="P28" s="20">
        <f t="shared" si="2"/>
        <v>0</v>
      </c>
      <c r="Q28" s="20">
        <f t="shared" si="2"/>
        <v>0</v>
      </c>
      <c r="R28" s="20">
        <f t="shared" si="2"/>
        <v>0</v>
      </c>
      <c r="S28" s="20">
        <f t="shared" si="2"/>
        <v>0</v>
      </c>
      <c r="T28" s="20">
        <f t="shared" si="2"/>
        <v>0</v>
      </c>
      <c r="U28" s="20">
        <f t="shared" si="2"/>
        <v>0</v>
      </c>
      <c r="V28" s="20">
        <f t="shared" si="2"/>
        <v>0</v>
      </c>
      <c r="W28" s="28" t="e">
        <f t="shared" si="3"/>
        <v>#DIV/0!</v>
      </c>
      <c r="X28" s="28" t="e">
        <f t="shared" si="3"/>
        <v>#DIV/0!</v>
      </c>
      <c r="Y28" s="28" t="e">
        <f t="shared" si="3"/>
        <v>#DIV/0!</v>
      </c>
      <c r="Z28" s="28" t="e">
        <f t="shared" si="3"/>
        <v>#DIV/0!</v>
      </c>
      <c r="AA28" s="28" t="e">
        <f t="shared" si="3"/>
        <v>#DIV/0!</v>
      </c>
      <c r="AB28" s="28" t="e">
        <f t="shared" si="3"/>
        <v>#DIV/0!</v>
      </c>
      <c r="AC28" s="28" t="e">
        <f t="shared" si="3"/>
        <v>#DIV/0!</v>
      </c>
    </row>
    <row r="29" spans="1:29" ht="14.4" customHeight="1" outlineLevel="1" collapsed="1" x14ac:dyDescent="0.3">
      <c r="A29" s="6" t="s">
        <v>2</v>
      </c>
      <c r="B29" s="6" t="s">
        <v>2</v>
      </c>
      <c r="C29" s="6" t="s">
        <v>2</v>
      </c>
      <c r="D29" s="22" t="s">
        <v>369</v>
      </c>
      <c r="E29" s="22" t="s">
        <v>368</v>
      </c>
      <c r="F29" s="25">
        <v>216592.12</v>
      </c>
      <c r="G29" s="23">
        <v>210000</v>
      </c>
      <c r="H29" s="23">
        <v>230000</v>
      </c>
      <c r="I29" s="23">
        <v>230000</v>
      </c>
      <c r="J29" s="25">
        <v>230000</v>
      </c>
      <c r="K29" s="20">
        <f>J29*Laskentatiedot!M$4</f>
        <v>234829.99999999997</v>
      </c>
      <c r="L29" s="20">
        <f>K29*Laskentatiedot!N$4</f>
        <v>239761.42999999993</v>
      </c>
      <c r="M29" s="20">
        <f>L29*Laskentatiedot!O$4</f>
        <v>244796.42002999992</v>
      </c>
      <c r="N29" s="20">
        <f>M29*Laskentatiedot!P$4</f>
        <v>249937.14485062991</v>
      </c>
      <c r="P29" s="20">
        <f t="shared" si="2"/>
        <v>20000</v>
      </c>
      <c r="Q29" s="20">
        <f t="shared" si="2"/>
        <v>0</v>
      </c>
      <c r="R29" s="20">
        <f t="shared" si="2"/>
        <v>0</v>
      </c>
      <c r="S29" s="20">
        <f t="shared" si="2"/>
        <v>4829.9999999999709</v>
      </c>
      <c r="T29" s="20">
        <f t="shared" si="2"/>
        <v>4931.4299999999639</v>
      </c>
      <c r="U29" s="20">
        <f t="shared" si="2"/>
        <v>5034.9900299999863</v>
      </c>
      <c r="V29" s="20">
        <f t="shared" si="2"/>
        <v>5140.7248206299846</v>
      </c>
      <c r="W29" s="28">
        <f t="shared" si="3"/>
        <v>9.5238095238095233E-2</v>
      </c>
      <c r="X29" s="28">
        <f t="shared" si="3"/>
        <v>0</v>
      </c>
      <c r="Y29" s="28">
        <f t="shared" si="3"/>
        <v>0</v>
      </c>
      <c r="Z29" s="28">
        <f t="shared" si="3"/>
        <v>2.0999999999999873E-2</v>
      </c>
      <c r="AA29" s="28">
        <f t="shared" si="3"/>
        <v>2.0999999999999849E-2</v>
      </c>
      <c r="AB29" s="28">
        <f t="shared" si="3"/>
        <v>2.0999999999999949E-2</v>
      </c>
      <c r="AC29" s="28">
        <f t="shared" si="3"/>
        <v>2.0999999999999942E-2</v>
      </c>
    </row>
    <row r="30" spans="1:29" ht="14.4" customHeight="1" outlineLevel="1" collapsed="1" x14ac:dyDescent="0.3">
      <c r="A30" s="6" t="s">
        <v>2</v>
      </c>
      <c r="B30" s="6" t="s">
        <v>2</v>
      </c>
      <c r="C30" s="6" t="s">
        <v>2</v>
      </c>
      <c r="D30" s="22" t="s">
        <v>39</v>
      </c>
      <c r="E30" s="22" t="s">
        <v>40</v>
      </c>
      <c r="F30" s="25">
        <v>9808</v>
      </c>
      <c r="G30" s="23">
        <v>8000</v>
      </c>
      <c r="H30" s="23">
        <v>8000</v>
      </c>
      <c r="I30" s="23">
        <v>8000</v>
      </c>
      <c r="J30" s="25">
        <v>8000</v>
      </c>
      <c r="K30" s="20">
        <f>J30*Laskentatiedot!M$4</f>
        <v>8167.9999999999991</v>
      </c>
      <c r="L30" s="20">
        <f>K30*Laskentatiedot!N$4</f>
        <v>8339.5279999999984</v>
      </c>
      <c r="M30" s="20">
        <f>L30*Laskentatiedot!O$4</f>
        <v>8514.6580879999983</v>
      </c>
      <c r="N30" s="20">
        <f>M30*Laskentatiedot!P$4</f>
        <v>8693.4659078479981</v>
      </c>
      <c r="P30" s="20">
        <f t="shared" si="2"/>
        <v>0</v>
      </c>
      <c r="Q30" s="20">
        <f t="shared" si="2"/>
        <v>0</v>
      </c>
      <c r="R30" s="20">
        <f t="shared" si="2"/>
        <v>0</v>
      </c>
      <c r="S30" s="20">
        <f t="shared" si="2"/>
        <v>167.99999999999909</v>
      </c>
      <c r="T30" s="20">
        <f t="shared" si="2"/>
        <v>171.52799999999934</v>
      </c>
      <c r="U30" s="20">
        <f t="shared" si="2"/>
        <v>175.13008799999989</v>
      </c>
      <c r="V30" s="20">
        <f t="shared" si="2"/>
        <v>178.80781984799978</v>
      </c>
      <c r="W30" s="28">
        <f t="shared" si="3"/>
        <v>0</v>
      </c>
      <c r="X30" s="28">
        <f t="shared" si="3"/>
        <v>0</v>
      </c>
      <c r="Y30" s="28">
        <f t="shared" si="3"/>
        <v>0</v>
      </c>
      <c r="Z30" s="28">
        <f t="shared" si="3"/>
        <v>2.0999999999999887E-2</v>
      </c>
      <c r="AA30" s="28">
        <f t="shared" si="3"/>
        <v>2.0999999999999922E-2</v>
      </c>
      <c r="AB30" s="28">
        <f t="shared" si="3"/>
        <v>2.0999999999999991E-2</v>
      </c>
      <c r="AC30" s="28">
        <f t="shared" si="3"/>
        <v>2.0999999999999977E-2</v>
      </c>
    </row>
    <row r="31" spans="1:29" ht="14.4" customHeight="1" outlineLevel="1" collapsed="1" x14ac:dyDescent="0.3">
      <c r="A31" s="6" t="s">
        <v>2</v>
      </c>
      <c r="B31" s="6" t="s">
        <v>2</v>
      </c>
      <c r="C31" s="6" t="s">
        <v>2</v>
      </c>
      <c r="D31" s="22" t="s">
        <v>43</v>
      </c>
      <c r="E31" s="22" t="s">
        <v>44</v>
      </c>
      <c r="F31" s="25">
        <v>8868.58</v>
      </c>
      <c r="G31" s="23">
        <v>9000</v>
      </c>
      <c r="H31" s="23">
        <v>9000</v>
      </c>
      <c r="I31" s="23">
        <v>9000</v>
      </c>
      <c r="J31" s="25">
        <v>9000</v>
      </c>
      <c r="K31" s="20">
        <f>J31*Laskentatiedot!M$4</f>
        <v>9189</v>
      </c>
      <c r="L31" s="20">
        <f>K31*Laskentatiedot!N$4</f>
        <v>9381.9689999999991</v>
      </c>
      <c r="M31" s="20">
        <f>L31*Laskentatiedot!O$4</f>
        <v>9578.9903489999979</v>
      </c>
      <c r="N31" s="20">
        <f>M31*Laskentatiedot!P$4</f>
        <v>9780.1491463289967</v>
      </c>
      <c r="P31" s="20">
        <f t="shared" si="2"/>
        <v>0</v>
      </c>
      <c r="Q31" s="20">
        <f t="shared" si="2"/>
        <v>0</v>
      </c>
      <c r="R31" s="20">
        <f t="shared" si="2"/>
        <v>0</v>
      </c>
      <c r="S31" s="20">
        <f t="shared" si="2"/>
        <v>189</v>
      </c>
      <c r="T31" s="20">
        <f t="shared" si="2"/>
        <v>192.96899999999914</v>
      </c>
      <c r="U31" s="20">
        <f t="shared" si="2"/>
        <v>197.02134899999874</v>
      </c>
      <c r="V31" s="20">
        <f t="shared" si="2"/>
        <v>201.15879732899884</v>
      </c>
      <c r="W31" s="28">
        <f t="shared" si="3"/>
        <v>0</v>
      </c>
      <c r="X31" s="28">
        <f t="shared" si="3"/>
        <v>0</v>
      </c>
      <c r="Y31" s="28">
        <f t="shared" si="3"/>
        <v>0</v>
      </c>
      <c r="Z31" s="28">
        <f t="shared" si="3"/>
        <v>2.1000000000000001E-2</v>
      </c>
      <c r="AA31" s="28">
        <f t="shared" si="3"/>
        <v>2.0999999999999908E-2</v>
      </c>
      <c r="AB31" s="28">
        <f t="shared" si="3"/>
        <v>2.0999999999999866E-2</v>
      </c>
      <c r="AC31" s="28">
        <f t="shared" si="3"/>
        <v>2.0999999999999883E-2</v>
      </c>
    </row>
    <row r="32" spans="1:29" ht="14.4" customHeight="1" outlineLevel="1" collapsed="1" x14ac:dyDescent="0.3">
      <c r="A32" s="6" t="s">
        <v>2</v>
      </c>
      <c r="B32" s="6" t="s">
        <v>2</v>
      </c>
      <c r="C32" s="6" t="s">
        <v>2</v>
      </c>
      <c r="D32" s="22" t="s">
        <v>45</v>
      </c>
      <c r="E32" s="22" t="s">
        <v>46</v>
      </c>
      <c r="F32" s="25">
        <v>0</v>
      </c>
      <c r="G32" s="23">
        <v>500</v>
      </c>
      <c r="H32" s="23">
        <v>500</v>
      </c>
      <c r="I32" s="23">
        <v>500</v>
      </c>
      <c r="J32" s="25">
        <v>500</v>
      </c>
      <c r="K32" s="20">
        <f>J32*Laskentatiedot!M$4</f>
        <v>510.49999999999994</v>
      </c>
      <c r="L32" s="20">
        <f>K32*Laskentatiedot!N$4</f>
        <v>521.2204999999999</v>
      </c>
      <c r="M32" s="20">
        <f>L32*Laskentatiedot!O$4</f>
        <v>532.16613049999989</v>
      </c>
      <c r="N32" s="20">
        <f>M32*Laskentatiedot!P$4</f>
        <v>543.34161924049988</v>
      </c>
      <c r="P32" s="20">
        <f t="shared" si="2"/>
        <v>0</v>
      </c>
      <c r="Q32" s="20">
        <f t="shared" si="2"/>
        <v>0</v>
      </c>
      <c r="R32" s="20">
        <f t="shared" si="2"/>
        <v>0</v>
      </c>
      <c r="S32" s="20">
        <f t="shared" si="2"/>
        <v>10.499999999999943</v>
      </c>
      <c r="T32" s="20">
        <f t="shared" si="2"/>
        <v>10.720499999999959</v>
      </c>
      <c r="U32" s="20">
        <f t="shared" si="2"/>
        <v>10.945630499999993</v>
      </c>
      <c r="V32" s="20">
        <f t="shared" si="2"/>
        <v>11.175488740499986</v>
      </c>
      <c r="W32" s="28">
        <f t="shared" si="3"/>
        <v>0</v>
      </c>
      <c r="X32" s="28">
        <f t="shared" si="3"/>
        <v>0</v>
      </c>
      <c r="Y32" s="28">
        <f t="shared" si="3"/>
        <v>0</v>
      </c>
      <c r="Z32" s="28">
        <f t="shared" si="3"/>
        <v>2.0999999999999887E-2</v>
      </c>
      <c r="AA32" s="28">
        <f t="shared" si="3"/>
        <v>2.0999999999999922E-2</v>
      </c>
      <c r="AB32" s="28">
        <f t="shared" si="3"/>
        <v>2.0999999999999991E-2</v>
      </c>
      <c r="AC32" s="28">
        <f t="shared" si="3"/>
        <v>2.0999999999999977E-2</v>
      </c>
    </row>
    <row r="33" spans="1:29" ht="14.4" customHeight="1" outlineLevel="1" collapsed="1" x14ac:dyDescent="0.3">
      <c r="A33" s="6" t="s">
        <v>2</v>
      </c>
      <c r="B33" s="6" t="s">
        <v>2</v>
      </c>
      <c r="C33" s="6" t="s">
        <v>2</v>
      </c>
      <c r="D33" s="22" t="s">
        <v>367</v>
      </c>
      <c r="E33" s="22" t="s">
        <v>366</v>
      </c>
      <c r="F33" s="25">
        <v>140488.49</v>
      </c>
      <c r="G33" s="23">
        <v>120000</v>
      </c>
      <c r="H33" s="23">
        <v>131000</v>
      </c>
      <c r="I33" s="23">
        <v>131000</v>
      </c>
      <c r="J33" s="25">
        <v>131000</v>
      </c>
      <c r="K33" s="20">
        <f>J33*Laskentatiedot!M$4</f>
        <v>133751</v>
      </c>
      <c r="L33" s="20">
        <f>K33*Laskentatiedot!N$4</f>
        <v>136559.77099999998</v>
      </c>
      <c r="M33" s="20">
        <f>L33*Laskentatiedot!O$4</f>
        <v>139427.52619099995</v>
      </c>
      <c r="N33" s="20">
        <f>M33*Laskentatiedot!P$4</f>
        <v>142355.50424101093</v>
      </c>
      <c r="P33" s="20">
        <f t="shared" si="2"/>
        <v>11000</v>
      </c>
      <c r="Q33" s="20">
        <f t="shared" si="2"/>
        <v>0</v>
      </c>
      <c r="R33" s="20">
        <f t="shared" si="2"/>
        <v>0</v>
      </c>
      <c r="S33" s="20">
        <f t="shared" si="2"/>
        <v>2751</v>
      </c>
      <c r="T33" s="20">
        <f t="shared" si="2"/>
        <v>2808.7709999999788</v>
      </c>
      <c r="U33" s="20">
        <f t="shared" si="2"/>
        <v>2867.7551909999747</v>
      </c>
      <c r="V33" s="20">
        <f t="shared" si="2"/>
        <v>2927.9780500109773</v>
      </c>
      <c r="W33" s="28">
        <f t="shared" si="3"/>
        <v>9.166666666666666E-2</v>
      </c>
      <c r="X33" s="28">
        <f t="shared" si="3"/>
        <v>0</v>
      </c>
      <c r="Y33" s="28">
        <f t="shared" si="3"/>
        <v>0</v>
      </c>
      <c r="Z33" s="28">
        <f t="shared" si="3"/>
        <v>2.1000000000000001E-2</v>
      </c>
      <c r="AA33" s="28">
        <f t="shared" si="3"/>
        <v>2.0999999999999842E-2</v>
      </c>
      <c r="AB33" s="28">
        <f t="shared" si="3"/>
        <v>2.0999999999999817E-2</v>
      </c>
      <c r="AC33" s="28">
        <f t="shared" si="3"/>
        <v>2.0999999999999845E-2</v>
      </c>
    </row>
    <row r="34" spans="1:29" ht="14.4" customHeight="1" outlineLevel="1" collapsed="1" x14ac:dyDescent="0.3">
      <c r="A34" s="6" t="s">
        <v>2</v>
      </c>
      <c r="B34" s="6" t="s">
        <v>2</v>
      </c>
      <c r="C34" s="6" t="s">
        <v>2</v>
      </c>
      <c r="D34" s="22" t="s">
        <v>47</v>
      </c>
      <c r="E34" s="22" t="s">
        <v>48</v>
      </c>
      <c r="F34" s="25">
        <v>77476.649999999994</v>
      </c>
      <c r="G34" s="23">
        <v>98350</v>
      </c>
      <c r="H34" s="23">
        <v>30894</v>
      </c>
      <c r="I34" s="23">
        <v>30894</v>
      </c>
      <c r="J34" s="25">
        <v>30894</v>
      </c>
      <c r="K34" s="20">
        <f>J34*Laskentatiedot!M$4</f>
        <v>31542.773999999998</v>
      </c>
      <c r="L34" s="20">
        <f>K34*Laskentatiedot!N$4</f>
        <v>32205.172253999994</v>
      </c>
      <c r="M34" s="20">
        <f>L34*Laskentatiedot!O$4</f>
        <v>32881.480871333988</v>
      </c>
      <c r="N34" s="20">
        <f>M34*Laskentatiedot!P$4</f>
        <v>33571.991969631999</v>
      </c>
      <c r="P34" s="20">
        <f t="shared" si="2"/>
        <v>-67456</v>
      </c>
      <c r="Q34" s="20">
        <f t="shared" si="2"/>
        <v>0</v>
      </c>
      <c r="R34" s="20">
        <f t="shared" si="2"/>
        <v>0</v>
      </c>
      <c r="S34" s="20">
        <f t="shared" si="2"/>
        <v>648.77399999999761</v>
      </c>
      <c r="T34" s="20">
        <f t="shared" si="2"/>
        <v>662.39825399999609</v>
      </c>
      <c r="U34" s="20">
        <f t="shared" si="2"/>
        <v>676.30861733399433</v>
      </c>
      <c r="V34" s="20">
        <f t="shared" si="2"/>
        <v>690.51109829801135</v>
      </c>
      <c r="W34" s="28">
        <f t="shared" si="3"/>
        <v>-0.68587697000508385</v>
      </c>
      <c r="X34" s="28">
        <f t="shared" si="3"/>
        <v>0</v>
      </c>
      <c r="Y34" s="28">
        <f t="shared" si="3"/>
        <v>0</v>
      </c>
      <c r="Z34" s="28">
        <f t="shared" si="3"/>
        <v>2.0999999999999922E-2</v>
      </c>
      <c r="AA34" s="28">
        <f t="shared" si="3"/>
        <v>2.0999999999999876E-2</v>
      </c>
      <c r="AB34" s="28">
        <f t="shared" si="3"/>
        <v>2.0999999999999828E-2</v>
      </c>
      <c r="AC34" s="28">
        <f t="shared" si="3"/>
        <v>2.0999999999999928E-2</v>
      </c>
    </row>
    <row r="35" spans="1:29" ht="14.4" customHeight="1" outlineLevel="1" collapsed="1" x14ac:dyDescent="0.3">
      <c r="A35" s="6" t="s">
        <v>2</v>
      </c>
      <c r="B35" s="6" t="s">
        <v>2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 t="s">
        <v>2</v>
      </c>
      <c r="J35" s="6" t="s">
        <v>2</v>
      </c>
      <c r="K35" s="31"/>
      <c r="L35" s="20"/>
      <c r="M35" s="20"/>
      <c r="N35" s="20"/>
      <c r="P35" s="20" t="e">
        <f t="shared" si="2"/>
        <v>#VALUE!</v>
      </c>
      <c r="Q35" s="20" t="e">
        <f t="shared" si="2"/>
        <v>#VALUE!</v>
      </c>
      <c r="R35" s="20" t="e">
        <f t="shared" si="2"/>
        <v>#VALUE!</v>
      </c>
      <c r="S35" s="20" t="e">
        <f t="shared" si="2"/>
        <v>#VALUE!</v>
      </c>
      <c r="T35" s="20">
        <f t="shared" si="2"/>
        <v>0</v>
      </c>
      <c r="U35" s="20">
        <f t="shared" si="2"/>
        <v>0</v>
      </c>
      <c r="V35" s="20">
        <f t="shared" si="2"/>
        <v>0</v>
      </c>
      <c r="W35" s="28" t="e">
        <f t="shared" si="3"/>
        <v>#VALUE!</v>
      </c>
      <c r="X35" s="28" t="e">
        <f t="shared" si="3"/>
        <v>#VALUE!</v>
      </c>
      <c r="Y35" s="28" t="e">
        <f t="shared" si="3"/>
        <v>#VALUE!</v>
      </c>
      <c r="Z35" s="28" t="e">
        <f t="shared" si="3"/>
        <v>#VALUE!</v>
      </c>
      <c r="AA35" s="28" t="e">
        <f t="shared" si="3"/>
        <v>#DIV/0!</v>
      </c>
      <c r="AB35" s="28" t="e">
        <f t="shared" si="3"/>
        <v>#DIV/0!</v>
      </c>
      <c r="AC35" s="28" t="e">
        <f t="shared" si="3"/>
        <v>#DIV/0!</v>
      </c>
    </row>
    <row r="36" spans="1:29" x14ac:dyDescent="0.3">
      <c r="A36" s="22" t="s">
        <v>2</v>
      </c>
      <c r="B36" s="170" t="s">
        <v>49</v>
      </c>
      <c r="C36" s="171"/>
      <c r="D36" s="171"/>
      <c r="E36" s="171"/>
      <c r="F36" s="25">
        <f>Nurmes!F29+Valtimo!F36</f>
        <v>535091.96</v>
      </c>
      <c r="G36" s="25">
        <f>Nurmes!G29+Valtimo!G36</f>
        <v>346106</v>
      </c>
      <c r="H36" s="25">
        <f>Nurmes!H29+Valtimo!H36</f>
        <v>425664</v>
      </c>
      <c r="I36" s="25">
        <f>Nurmes!I29+Valtimo!I36</f>
        <v>420269</v>
      </c>
      <c r="J36" s="25">
        <f>Nurmes!J29+Valtimo!J36</f>
        <v>428124</v>
      </c>
      <c r="K36" s="25">
        <f>Nurmes!K29+Valtimo!K36</f>
        <v>437114.60399999999</v>
      </c>
      <c r="L36" s="25">
        <f>Nurmes!L29+Valtimo!L36</f>
        <v>446294.01068399998</v>
      </c>
      <c r="M36" s="25">
        <f>Nurmes!M29+Valtimo!M36</f>
        <v>455666.18490836385</v>
      </c>
      <c r="N36" s="25">
        <f>Nurmes!N29+Valtimo!N36</f>
        <v>465235.17479143949</v>
      </c>
      <c r="P36" s="20">
        <f t="shared" si="2"/>
        <v>79558</v>
      </c>
      <c r="Q36" s="20">
        <f t="shared" si="2"/>
        <v>-5395</v>
      </c>
      <c r="R36" s="20">
        <f t="shared" si="2"/>
        <v>7855</v>
      </c>
      <c r="S36" s="20">
        <f t="shared" si="2"/>
        <v>8990.6039999999921</v>
      </c>
      <c r="T36" s="20">
        <f t="shared" si="2"/>
        <v>9179.4066839999869</v>
      </c>
      <c r="U36" s="20">
        <f t="shared" si="2"/>
        <v>9372.1742243638728</v>
      </c>
      <c r="V36" s="20">
        <f t="shared" si="2"/>
        <v>9568.9898830756429</v>
      </c>
      <c r="W36" s="28">
        <f t="shared" si="3"/>
        <v>0.2298659948108383</v>
      </c>
      <c r="X36" s="28">
        <f t="shared" si="3"/>
        <v>-1.2674315892347016E-2</v>
      </c>
      <c r="Y36" s="28">
        <f t="shared" si="3"/>
        <v>1.869041018966424E-2</v>
      </c>
      <c r="Z36" s="28">
        <f t="shared" si="3"/>
        <v>2.099999999999998E-2</v>
      </c>
      <c r="AA36" s="28">
        <f t="shared" si="3"/>
        <v>2.099999999999997E-2</v>
      </c>
      <c r="AB36" s="28">
        <f t="shared" si="3"/>
        <v>2.0999999999999717E-2</v>
      </c>
      <c r="AC36" s="28">
        <f t="shared" si="3"/>
        <v>2.1000000000000005E-2</v>
      </c>
    </row>
    <row r="37" spans="1:29" ht="14.4" customHeight="1" outlineLevel="1" collapsed="1" x14ac:dyDescent="0.3">
      <c r="A37" s="6" t="s">
        <v>2</v>
      </c>
      <c r="B37" s="6" t="s">
        <v>2</v>
      </c>
      <c r="C37" s="6" t="s">
        <v>2</v>
      </c>
      <c r="D37" s="22" t="s">
        <v>50</v>
      </c>
      <c r="E37" s="22" t="s">
        <v>51</v>
      </c>
      <c r="F37" s="25">
        <v>93623.62</v>
      </c>
      <c r="G37" s="23">
        <v>60000</v>
      </c>
      <c r="H37" s="23">
        <v>97610</v>
      </c>
      <c r="I37" s="23">
        <v>97610</v>
      </c>
      <c r="J37" s="25">
        <v>97610</v>
      </c>
      <c r="K37" s="20">
        <f>J37*Laskentatiedot!M$4</f>
        <v>99659.81</v>
      </c>
      <c r="L37" s="20">
        <f>K37*Laskentatiedot!N$4</f>
        <v>101752.66600999999</v>
      </c>
      <c r="M37" s="20">
        <f>L37*Laskentatiedot!O$4</f>
        <v>103889.47199620998</v>
      </c>
      <c r="N37" s="20">
        <f>M37*Laskentatiedot!P$4</f>
        <v>106071.15090813038</v>
      </c>
      <c r="P37" s="20">
        <f t="shared" si="2"/>
        <v>37610</v>
      </c>
      <c r="Q37" s="20">
        <f t="shared" si="2"/>
        <v>0</v>
      </c>
      <c r="R37" s="20">
        <f t="shared" si="2"/>
        <v>0</v>
      </c>
      <c r="S37" s="20">
        <f t="shared" si="2"/>
        <v>2049.8099999999977</v>
      </c>
      <c r="T37" s="20">
        <f t="shared" si="2"/>
        <v>2092.8560099999886</v>
      </c>
      <c r="U37" s="20">
        <f t="shared" si="2"/>
        <v>2136.8059862099908</v>
      </c>
      <c r="V37" s="20">
        <f t="shared" si="2"/>
        <v>2181.6789119204041</v>
      </c>
      <c r="W37" s="28">
        <f t="shared" si="3"/>
        <v>0.62683333333333335</v>
      </c>
      <c r="X37" s="28">
        <f t="shared" si="3"/>
        <v>0</v>
      </c>
      <c r="Y37" s="28">
        <f t="shared" si="3"/>
        <v>0</v>
      </c>
      <c r="Z37" s="28">
        <f t="shared" si="3"/>
        <v>2.0999999999999977E-2</v>
      </c>
      <c r="AA37" s="28">
        <f t="shared" si="3"/>
        <v>2.0999999999999887E-2</v>
      </c>
      <c r="AB37" s="28">
        <f t="shared" si="3"/>
        <v>2.0999999999999911E-2</v>
      </c>
      <c r="AC37" s="28">
        <f t="shared" si="3"/>
        <v>2.0999999999999946E-2</v>
      </c>
    </row>
    <row r="38" spans="1:29" ht="14.4" customHeight="1" outlineLevel="1" collapsed="1" x14ac:dyDescent="0.3">
      <c r="A38" s="6" t="s">
        <v>2</v>
      </c>
      <c r="B38" s="6" t="s">
        <v>2</v>
      </c>
      <c r="C38" s="6" t="s">
        <v>2</v>
      </c>
      <c r="D38" s="22" t="s">
        <v>54</v>
      </c>
      <c r="E38" s="22" t="s">
        <v>55</v>
      </c>
      <c r="F38" s="25">
        <v>15356.98</v>
      </c>
      <c r="G38" s="23">
        <v>12000</v>
      </c>
      <c r="H38" s="23">
        <v>12000</v>
      </c>
      <c r="I38" s="23">
        <v>12000</v>
      </c>
      <c r="J38" s="25">
        <v>12000</v>
      </c>
      <c r="K38" s="20">
        <f>J38*Laskentatiedot!M$4</f>
        <v>12251.999999999998</v>
      </c>
      <c r="L38" s="20">
        <f>K38*Laskentatiedot!N$4</f>
        <v>12509.291999999998</v>
      </c>
      <c r="M38" s="20">
        <f>L38*Laskentatiedot!O$4</f>
        <v>12771.987131999997</v>
      </c>
      <c r="N38" s="20">
        <f>M38*Laskentatiedot!P$4</f>
        <v>13040.198861771994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251.99999999999818</v>
      </c>
      <c r="T38" s="20">
        <f t="shared" si="2"/>
        <v>257.29199999999946</v>
      </c>
      <c r="U38" s="20">
        <f t="shared" si="2"/>
        <v>262.69513199999892</v>
      </c>
      <c r="V38" s="20">
        <f t="shared" si="2"/>
        <v>268.21172977199785</v>
      </c>
      <c r="W38" s="28">
        <f t="shared" si="3"/>
        <v>0</v>
      </c>
      <c r="X38" s="28">
        <f t="shared" si="3"/>
        <v>0</v>
      </c>
      <c r="Y38" s="28">
        <f t="shared" si="3"/>
        <v>0</v>
      </c>
      <c r="Z38" s="28">
        <f t="shared" si="3"/>
        <v>2.0999999999999849E-2</v>
      </c>
      <c r="AA38" s="28">
        <f t="shared" si="3"/>
        <v>2.099999999999996E-2</v>
      </c>
      <c r="AB38" s="28">
        <f t="shared" si="3"/>
        <v>2.0999999999999918E-2</v>
      </c>
      <c r="AC38" s="28">
        <f t="shared" si="3"/>
        <v>2.0999999999999838E-2</v>
      </c>
    </row>
    <row r="39" spans="1:29" ht="14.4" customHeight="1" outlineLevel="1" collapsed="1" x14ac:dyDescent="0.3">
      <c r="A39" s="6" t="s">
        <v>2</v>
      </c>
      <c r="B39" s="6" t="s">
        <v>2</v>
      </c>
      <c r="C39" s="6" t="s">
        <v>2</v>
      </c>
      <c r="D39" s="22" t="s">
        <v>56</v>
      </c>
      <c r="E39" s="22" t="s">
        <v>57</v>
      </c>
      <c r="F39" s="25">
        <v>43923.21</v>
      </c>
      <c r="G39" s="23">
        <v>85106</v>
      </c>
      <c r="H39" s="23">
        <v>89054</v>
      </c>
      <c r="I39" s="23">
        <v>80254</v>
      </c>
      <c r="J39" s="25">
        <v>84654</v>
      </c>
      <c r="K39" s="20">
        <f>J39*Laskentatiedot!M$4</f>
        <v>86431.733999999997</v>
      </c>
      <c r="L39" s="20">
        <f>K39*Laskentatiedot!N$4</f>
        <v>88246.800413999983</v>
      </c>
      <c r="M39" s="20">
        <f>L39*Laskentatiedot!O$4</f>
        <v>90099.983222693976</v>
      </c>
      <c r="N39" s="20">
        <f>M39*Laskentatiedot!P$4</f>
        <v>91992.082870370548</v>
      </c>
      <c r="P39" s="20">
        <f t="shared" si="2"/>
        <v>3948</v>
      </c>
      <c r="Q39" s="20">
        <f t="shared" si="2"/>
        <v>-8800</v>
      </c>
      <c r="R39" s="20">
        <f t="shared" si="2"/>
        <v>4400</v>
      </c>
      <c r="S39" s="20">
        <f t="shared" si="2"/>
        <v>1777.7339999999967</v>
      </c>
      <c r="T39" s="20">
        <f t="shared" si="2"/>
        <v>1815.0664139999863</v>
      </c>
      <c r="U39" s="20">
        <f t="shared" si="2"/>
        <v>1853.1828086939931</v>
      </c>
      <c r="V39" s="20">
        <f t="shared" si="2"/>
        <v>1892.0996476765722</v>
      </c>
      <c r="W39" s="28">
        <f t="shared" si="3"/>
        <v>4.6389208751439384E-2</v>
      </c>
      <c r="X39" s="28">
        <f t="shared" si="3"/>
        <v>-9.881644844700968E-2</v>
      </c>
      <c r="Y39" s="28">
        <f t="shared" si="3"/>
        <v>5.4825927679617213E-2</v>
      </c>
      <c r="Z39" s="28">
        <f t="shared" si="3"/>
        <v>2.0999999999999963E-2</v>
      </c>
      <c r="AA39" s="28">
        <f t="shared" si="3"/>
        <v>2.0999999999999842E-2</v>
      </c>
      <c r="AB39" s="28">
        <f t="shared" si="3"/>
        <v>2.0999999999999925E-2</v>
      </c>
      <c r="AC39" s="28">
        <f t="shared" si="3"/>
        <v>2.0999999999999984E-2</v>
      </c>
    </row>
    <row r="40" spans="1:29" ht="14.4" customHeight="1" outlineLevel="1" collapsed="1" x14ac:dyDescent="0.3">
      <c r="A40" s="6" t="s">
        <v>2</v>
      </c>
      <c r="B40" s="6" t="s">
        <v>2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31"/>
      <c r="L40" s="20"/>
      <c r="M40" s="20"/>
      <c r="N40" s="20"/>
      <c r="P40" s="20" t="e">
        <f t="shared" si="2"/>
        <v>#VALUE!</v>
      </c>
      <c r="Q40" s="20" t="e">
        <f t="shared" si="2"/>
        <v>#VALUE!</v>
      </c>
      <c r="R40" s="20" t="e">
        <f t="shared" si="2"/>
        <v>#VALUE!</v>
      </c>
      <c r="S40" s="20" t="e">
        <f t="shared" si="2"/>
        <v>#VALUE!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8" t="e">
        <f t="shared" si="3"/>
        <v>#VALUE!</v>
      </c>
      <c r="X40" s="28" t="e">
        <f t="shared" si="3"/>
        <v>#VALUE!</v>
      </c>
      <c r="Y40" s="28" t="e">
        <f t="shared" si="3"/>
        <v>#VALUE!</v>
      </c>
      <c r="Z40" s="28" t="e">
        <f t="shared" si="3"/>
        <v>#VALUE!</v>
      </c>
      <c r="AA40" s="28" t="e">
        <f t="shared" si="3"/>
        <v>#DIV/0!</v>
      </c>
      <c r="AB40" s="28" t="e">
        <f t="shared" si="3"/>
        <v>#DIV/0!</v>
      </c>
      <c r="AC40" s="28" t="e">
        <f t="shared" si="3"/>
        <v>#DIV/0!</v>
      </c>
    </row>
    <row r="41" spans="1:29" x14ac:dyDescent="0.3">
      <c r="A41" s="22" t="s">
        <v>2</v>
      </c>
      <c r="B41" s="170" t="s">
        <v>58</v>
      </c>
      <c r="C41" s="171"/>
      <c r="D41" s="171"/>
      <c r="E41" s="171"/>
      <c r="F41" s="25">
        <f>Nurmes!F35+Valtimo!F41</f>
        <v>3323908.53</v>
      </c>
      <c r="G41" s="25">
        <f>Nurmes!G35+Valtimo!G41</f>
        <v>3220998</v>
      </c>
      <c r="H41" s="25">
        <f>Nurmes!H35+Valtimo!H41</f>
        <v>3156394</v>
      </c>
      <c r="I41" s="25">
        <f>Nurmes!I35+Valtimo!I41</f>
        <v>3196770</v>
      </c>
      <c r="J41" s="25">
        <f>Nurmes!J35+Valtimo!J41</f>
        <v>3237753</v>
      </c>
      <c r="K41" s="25">
        <f>Nurmes!K35+Valtimo!K41</f>
        <v>3305745.8129999996</v>
      </c>
      <c r="L41" s="25">
        <f>Nurmes!L35+Valtimo!L41</f>
        <v>3375166.4750729995</v>
      </c>
      <c r="M41" s="25">
        <f>Nurmes!M35+Valtimo!M41</f>
        <v>3446044.9710495323</v>
      </c>
      <c r="N41" s="25">
        <f>Nurmes!N35+Valtimo!N41</f>
        <v>3518411.9154415713</v>
      </c>
      <c r="P41" s="20">
        <f t="shared" si="2"/>
        <v>-64604</v>
      </c>
      <c r="Q41" s="20">
        <f t="shared" si="2"/>
        <v>40376</v>
      </c>
      <c r="R41" s="20">
        <f t="shared" si="2"/>
        <v>40983</v>
      </c>
      <c r="S41" s="20">
        <f t="shared" si="2"/>
        <v>67992.812999999616</v>
      </c>
      <c r="T41" s="20">
        <f t="shared" si="2"/>
        <v>69420.662072999869</v>
      </c>
      <c r="U41" s="20">
        <f t="shared" si="2"/>
        <v>70878.495976532809</v>
      </c>
      <c r="V41" s="20">
        <f t="shared" si="2"/>
        <v>72366.944392038975</v>
      </c>
      <c r="W41" s="28">
        <f t="shared" si="3"/>
        <v>-2.0057137570405198E-2</v>
      </c>
      <c r="X41" s="28">
        <f t="shared" si="3"/>
        <v>1.2791812428993339E-2</v>
      </c>
      <c r="Y41" s="28">
        <f t="shared" si="3"/>
        <v>1.2820127816514794E-2</v>
      </c>
      <c r="Z41" s="28">
        <f t="shared" si="3"/>
        <v>2.099999999999988E-2</v>
      </c>
      <c r="AA41" s="28">
        <f t="shared" si="3"/>
        <v>2.0999999999999963E-2</v>
      </c>
      <c r="AB41" s="28">
        <f t="shared" si="3"/>
        <v>2.0999999999999946E-2</v>
      </c>
      <c r="AC41" s="28">
        <f t="shared" si="3"/>
        <v>2.0999999999999651E-2</v>
      </c>
    </row>
    <row r="42" spans="1:29" ht="14.4" customHeight="1" outlineLevel="1" collapsed="1" x14ac:dyDescent="0.3">
      <c r="A42" s="6" t="s">
        <v>2</v>
      </c>
      <c r="B42" s="6" t="s">
        <v>2</v>
      </c>
      <c r="C42" s="6" t="s">
        <v>2</v>
      </c>
      <c r="D42" s="22" t="s">
        <v>59</v>
      </c>
      <c r="E42" s="22" t="s">
        <v>60</v>
      </c>
      <c r="F42" s="25">
        <v>175351.37</v>
      </c>
      <c r="G42" s="23">
        <v>210000</v>
      </c>
      <c r="H42" s="23">
        <v>285244</v>
      </c>
      <c r="I42" s="23">
        <v>285244</v>
      </c>
      <c r="J42" s="25">
        <v>285244</v>
      </c>
      <c r="K42" s="20">
        <f>J42*Laskentatiedot!M$4</f>
        <v>291234.12399999995</v>
      </c>
      <c r="L42" s="20">
        <f>K42*Laskentatiedot!N$4</f>
        <v>297350.04060399992</v>
      </c>
      <c r="M42" s="20">
        <f>L42*Laskentatiedot!O$4</f>
        <v>303594.39145668386</v>
      </c>
      <c r="N42" s="20">
        <f>M42*Laskentatiedot!P$4</f>
        <v>309969.87367727421</v>
      </c>
      <c r="P42" s="20">
        <f t="shared" si="2"/>
        <v>75244</v>
      </c>
      <c r="Q42" s="20">
        <f t="shared" si="2"/>
        <v>0</v>
      </c>
      <c r="R42" s="20">
        <f t="shared" si="2"/>
        <v>0</v>
      </c>
      <c r="S42" s="20">
        <f t="shared" si="2"/>
        <v>5990.1239999999525</v>
      </c>
      <c r="T42" s="20">
        <f t="shared" si="2"/>
        <v>6115.9166039999691</v>
      </c>
      <c r="U42" s="20">
        <f t="shared" si="2"/>
        <v>6244.3508526839432</v>
      </c>
      <c r="V42" s="20">
        <f t="shared" si="2"/>
        <v>6375.4822205903474</v>
      </c>
      <c r="W42" s="28">
        <f t="shared" si="3"/>
        <v>0.3583047619047619</v>
      </c>
      <c r="X42" s="28">
        <f t="shared" si="3"/>
        <v>0</v>
      </c>
      <c r="Y42" s="28">
        <f t="shared" si="3"/>
        <v>0</v>
      </c>
      <c r="Z42" s="28">
        <f t="shared" si="3"/>
        <v>2.0999999999999835E-2</v>
      </c>
      <c r="AA42" s="28">
        <f t="shared" si="3"/>
        <v>2.0999999999999897E-2</v>
      </c>
      <c r="AB42" s="28">
        <f t="shared" si="3"/>
        <v>2.0999999999999814E-2</v>
      </c>
      <c r="AC42" s="28">
        <f t="shared" si="3"/>
        <v>2.0999999999999956E-2</v>
      </c>
    </row>
    <row r="43" spans="1:29" ht="14.4" customHeight="1" outlineLevel="1" collapsed="1" x14ac:dyDescent="0.3">
      <c r="A43" s="6" t="s">
        <v>2</v>
      </c>
      <c r="B43" s="6" t="s">
        <v>2</v>
      </c>
      <c r="C43" s="6" t="s">
        <v>2</v>
      </c>
      <c r="D43" s="22" t="s">
        <v>61</v>
      </c>
      <c r="E43" s="22" t="s">
        <v>62</v>
      </c>
      <c r="F43" s="25">
        <v>184913.88</v>
      </c>
      <c r="G43" s="23">
        <v>150000</v>
      </c>
      <c r="H43" s="23">
        <v>150000</v>
      </c>
      <c r="I43" s="23">
        <v>150000</v>
      </c>
      <c r="J43" s="25">
        <v>150000</v>
      </c>
      <c r="K43" s="20">
        <f>J43*Laskentatiedot!M$4</f>
        <v>153150</v>
      </c>
      <c r="L43" s="20">
        <f>K43*Laskentatiedot!N$4</f>
        <v>156366.15</v>
      </c>
      <c r="M43" s="20">
        <f>L43*Laskentatiedot!O$4</f>
        <v>159649.83914999999</v>
      </c>
      <c r="N43" s="20">
        <f>M43*Laskentatiedot!P$4</f>
        <v>163002.48577214996</v>
      </c>
      <c r="P43" s="20">
        <f t="shared" si="2"/>
        <v>0</v>
      </c>
      <c r="Q43" s="20">
        <f t="shared" si="2"/>
        <v>0</v>
      </c>
      <c r="R43" s="20">
        <f t="shared" si="2"/>
        <v>0</v>
      </c>
      <c r="S43" s="20">
        <f t="shared" si="2"/>
        <v>3150</v>
      </c>
      <c r="T43" s="20">
        <f t="shared" si="2"/>
        <v>3216.1499999999942</v>
      </c>
      <c r="U43" s="20">
        <f t="shared" si="2"/>
        <v>3283.6891499999911</v>
      </c>
      <c r="V43" s="20">
        <f t="shared" si="2"/>
        <v>3352.6466221499722</v>
      </c>
      <c r="W43" s="28">
        <f t="shared" si="3"/>
        <v>0</v>
      </c>
      <c r="X43" s="28">
        <f t="shared" si="3"/>
        <v>0</v>
      </c>
      <c r="Y43" s="28">
        <f t="shared" si="3"/>
        <v>0</v>
      </c>
      <c r="Z43" s="28">
        <f t="shared" si="3"/>
        <v>2.1000000000000001E-2</v>
      </c>
      <c r="AA43" s="28">
        <f t="shared" si="3"/>
        <v>2.0999999999999963E-2</v>
      </c>
      <c r="AB43" s="28">
        <f t="shared" si="3"/>
        <v>2.0999999999999942E-2</v>
      </c>
      <c r="AC43" s="28">
        <f t="shared" si="3"/>
        <v>2.0999999999999828E-2</v>
      </c>
    </row>
    <row r="44" spans="1:29" ht="14.4" customHeight="1" outlineLevel="1" collapsed="1" x14ac:dyDescent="0.3">
      <c r="A44" s="6" t="s">
        <v>2</v>
      </c>
      <c r="B44" s="6" t="s">
        <v>2</v>
      </c>
      <c r="C44" s="6" t="s">
        <v>2</v>
      </c>
      <c r="D44" s="22" t="s">
        <v>63</v>
      </c>
      <c r="E44" s="22" t="s">
        <v>64</v>
      </c>
      <c r="F44" s="25">
        <v>24859.85</v>
      </c>
      <c r="G44" s="23">
        <v>25000</v>
      </c>
      <c r="H44" s="23">
        <v>25000</v>
      </c>
      <c r="I44" s="23">
        <v>25000</v>
      </c>
      <c r="J44" s="25">
        <v>25000</v>
      </c>
      <c r="K44" s="20">
        <f>J44*Laskentatiedot!M$4</f>
        <v>25524.999999999996</v>
      </c>
      <c r="L44" s="20">
        <f>K44*Laskentatiedot!N$4</f>
        <v>26061.024999999994</v>
      </c>
      <c r="M44" s="20">
        <f>L44*Laskentatiedot!O$4</f>
        <v>26608.306524999993</v>
      </c>
      <c r="N44" s="20">
        <f>M44*Laskentatiedot!P$4</f>
        <v>27167.080962024989</v>
      </c>
      <c r="P44" s="20">
        <f t="shared" si="2"/>
        <v>0</v>
      </c>
      <c r="Q44" s="20">
        <f t="shared" si="2"/>
        <v>0</v>
      </c>
      <c r="R44" s="20">
        <f t="shared" si="2"/>
        <v>0</v>
      </c>
      <c r="S44" s="20">
        <f t="shared" si="2"/>
        <v>524.99999999999636</v>
      </c>
      <c r="T44" s="20">
        <f t="shared" si="2"/>
        <v>536.02499999999782</v>
      </c>
      <c r="U44" s="20">
        <f t="shared" si="2"/>
        <v>547.28152499999851</v>
      </c>
      <c r="V44" s="20">
        <f t="shared" si="2"/>
        <v>558.77443702499659</v>
      </c>
      <c r="W44" s="28">
        <f t="shared" si="3"/>
        <v>0</v>
      </c>
      <c r="X44" s="28">
        <f t="shared" si="3"/>
        <v>0</v>
      </c>
      <c r="Y44" s="28">
        <f t="shared" si="3"/>
        <v>0</v>
      </c>
      <c r="Z44" s="28">
        <f t="shared" si="3"/>
        <v>2.0999999999999856E-2</v>
      </c>
      <c r="AA44" s="28">
        <f t="shared" si="3"/>
        <v>2.0999999999999918E-2</v>
      </c>
      <c r="AB44" s="28">
        <f t="shared" si="3"/>
        <v>2.0999999999999946E-2</v>
      </c>
      <c r="AC44" s="28">
        <f t="shared" si="3"/>
        <v>2.0999999999999876E-2</v>
      </c>
    </row>
    <row r="45" spans="1:29" ht="14.4" customHeight="1" outlineLevel="1" collapsed="1" x14ac:dyDescent="0.3">
      <c r="A45" s="6" t="s">
        <v>2</v>
      </c>
      <c r="B45" s="6" t="s">
        <v>2</v>
      </c>
      <c r="C45" s="6" t="s">
        <v>2</v>
      </c>
      <c r="D45" s="22" t="s">
        <v>67</v>
      </c>
      <c r="E45" s="22" t="s">
        <v>68</v>
      </c>
      <c r="F45" s="25">
        <v>12286.85</v>
      </c>
      <c r="G45" s="23">
        <v>0</v>
      </c>
      <c r="H45" s="23">
        <v>0</v>
      </c>
      <c r="I45" s="23">
        <v>0</v>
      </c>
      <c r="J45" s="25">
        <v>0</v>
      </c>
      <c r="K45" s="20">
        <f>J45*Laskentatiedot!M$4</f>
        <v>0</v>
      </c>
      <c r="L45" s="20">
        <f>K45*Laskentatiedot!N$4</f>
        <v>0</v>
      </c>
      <c r="M45" s="20">
        <f>L45*Laskentatiedot!O$4</f>
        <v>0</v>
      </c>
      <c r="N45" s="20">
        <f>M45*Laskentatiedot!P$4</f>
        <v>0</v>
      </c>
      <c r="P45" s="20">
        <f t="shared" si="2"/>
        <v>0</v>
      </c>
      <c r="Q45" s="20">
        <f t="shared" si="2"/>
        <v>0</v>
      </c>
      <c r="R45" s="20">
        <f t="shared" si="2"/>
        <v>0</v>
      </c>
      <c r="S45" s="20">
        <f t="shared" si="2"/>
        <v>0</v>
      </c>
      <c r="T45" s="20">
        <f t="shared" si="2"/>
        <v>0</v>
      </c>
      <c r="U45" s="20">
        <f t="shared" si="2"/>
        <v>0</v>
      </c>
      <c r="V45" s="20">
        <f t="shared" si="2"/>
        <v>0</v>
      </c>
      <c r="W45" s="28" t="e">
        <f t="shared" si="3"/>
        <v>#DIV/0!</v>
      </c>
      <c r="X45" s="28" t="e">
        <f t="shared" si="3"/>
        <v>#DIV/0!</v>
      </c>
      <c r="Y45" s="28" t="e">
        <f t="shared" si="3"/>
        <v>#DIV/0!</v>
      </c>
      <c r="Z45" s="28" t="e">
        <f t="shared" si="3"/>
        <v>#DIV/0!</v>
      </c>
      <c r="AA45" s="28" t="e">
        <f t="shared" si="3"/>
        <v>#DIV/0!</v>
      </c>
      <c r="AB45" s="28" t="e">
        <f t="shared" si="3"/>
        <v>#DIV/0!</v>
      </c>
      <c r="AC45" s="28" t="e">
        <f t="shared" si="3"/>
        <v>#DIV/0!</v>
      </c>
    </row>
    <row r="46" spans="1:29" ht="14.4" customHeight="1" outlineLevel="1" collapsed="1" x14ac:dyDescent="0.3">
      <c r="A46" s="6" t="s">
        <v>2</v>
      </c>
      <c r="B46" s="6" t="s">
        <v>2</v>
      </c>
      <c r="C46" s="6" t="s">
        <v>2</v>
      </c>
      <c r="D46" s="22" t="s">
        <v>69</v>
      </c>
      <c r="E46" s="22" t="s">
        <v>365</v>
      </c>
      <c r="F46" s="25">
        <v>54377.83</v>
      </c>
      <c r="G46" s="23">
        <v>0</v>
      </c>
      <c r="H46" s="23">
        <v>0</v>
      </c>
      <c r="I46" s="23">
        <v>0</v>
      </c>
      <c r="J46" s="25">
        <v>0</v>
      </c>
      <c r="K46" s="20">
        <f>J46*Laskentatiedot!M$4</f>
        <v>0</v>
      </c>
      <c r="L46" s="20">
        <f>K46*Laskentatiedot!N$4</f>
        <v>0</v>
      </c>
      <c r="M46" s="20">
        <f>L46*Laskentatiedot!O$4</f>
        <v>0</v>
      </c>
      <c r="N46" s="20">
        <f>M46*Laskentatiedot!P$4</f>
        <v>0</v>
      </c>
      <c r="P46" s="20">
        <f t="shared" si="2"/>
        <v>0</v>
      </c>
      <c r="Q46" s="20">
        <f t="shared" si="2"/>
        <v>0</v>
      </c>
      <c r="R46" s="20">
        <f t="shared" si="2"/>
        <v>0</v>
      </c>
      <c r="S46" s="20">
        <f t="shared" si="2"/>
        <v>0</v>
      </c>
      <c r="T46" s="20">
        <f t="shared" si="2"/>
        <v>0</v>
      </c>
      <c r="U46" s="20">
        <f t="shared" si="2"/>
        <v>0</v>
      </c>
      <c r="V46" s="20">
        <f t="shared" si="2"/>
        <v>0</v>
      </c>
      <c r="W46" s="28" t="e">
        <f t="shared" si="3"/>
        <v>#DIV/0!</v>
      </c>
      <c r="X46" s="28" t="e">
        <f t="shared" si="3"/>
        <v>#DIV/0!</v>
      </c>
      <c r="Y46" s="28" t="e">
        <f t="shared" si="3"/>
        <v>#DIV/0!</v>
      </c>
      <c r="Z46" s="28" t="e">
        <f t="shared" si="3"/>
        <v>#DIV/0!</v>
      </c>
      <c r="AA46" s="28" t="e">
        <f t="shared" si="3"/>
        <v>#DIV/0!</v>
      </c>
      <c r="AB46" s="28" t="e">
        <f t="shared" si="3"/>
        <v>#DIV/0!</v>
      </c>
      <c r="AC46" s="28" t="e">
        <f t="shared" si="3"/>
        <v>#DIV/0!</v>
      </c>
    </row>
    <row r="47" spans="1:29" ht="14.4" customHeight="1" outlineLevel="1" collapsed="1" x14ac:dyDescent="0.3">
      <c r="A47" s="6" t="s">
        <v>2</v>
      </c>
      <c r="B47" s="6" t="s">
        <v>2</v>
      </c>
      <c r="C47" s="6" t="s">
        <v>2</v>
      </c>
      <c r="D47" s="22" t="s">
        <v>73</v>
      </c>
      <c r="E47" s="22" t="s">
        <v>74</v>
      </c>
      <c r="F47" s="25">
        <v>44305.22</v>
      </c>
      <c r="G47" s="23">
        <v>180300</v>
      </c>
      <c r="H47" s="23">
        <v>4300</v>
      </c>
      <c r="I47" s="23">
        <v>4300</v>
      </c>
      <c r="J47" s="25">
        <v>4300</v>
      </c>
      <c r="K47" s="20">
        <f>J47*Laskentatiedot!M$4</f>
        <v>4390.2999999999993</v>
      </c>
      <c r="L47" s="20">
        <f>K47*Laskentatiedot!N$4</f>
        <v>4482.4962999999989</v>
      </c>
      <c r="M47" s="20">
        <f>L47*Laskentatiedot!O$4</f>
        <v>4576.6287222999981</v>
      </c>
      <c r="N47" s="20">
        <f>M47*Laskentatiedot!P$4</f>
        <v>4672.7379254682974</v>
      </c>
      <c r="P47" s="20">
        <f t="shared" si="2"/>
        <v>-176000</v>
      </c>
      <c r="Q47" s="20">
        <f t="shared" si="2"/>
        <v>0</v>
      </c>
      <c r="R47" s="20">
        <f t="shared" si="2"/>
        <v>0</v>
      </c>
      <c r="S47" s="20">
        <f t="shared" si="2"/>
        <v>90.299999999999272</v>
      </c>
      <c r="T47" s="20">
        <f t="shared" si="2"/>
        <v>92.19629999999961</v>
      </c>
      <c r="U47" s="20">
        <f t="shared" si="2"/>
        <v>94.132422299999234</v>
      </c>
      <c r="V47" s="20">
        <f t="shared" si="2"/>
        <v>96.109203168299246</v>
      </c>
      <c r="W47" s="28">
        <f t="shared" si="3"/>
        <v>-0.97615085967831394</v>
      </c>
      <c r="X47" s="28">
        <f t="shared" si="3"/>
        <v>0</v>
      </c>
      <c r="Y47" s="28">
        <f t="shared" si="3"/>
        <v>0</v>
      </c>
      <c r="Z47" s="28">
        <f t="shared" si="3"/>
        <v>2.0999999999999831E-2</v>
      </c>
      <c r="AA47" s="28">
        <f t="shared" si="3"/>
        <v>2.0999999999999915E-2</v>
      </c>
      <c r="AB47" s="28">
        <f t="shared" si="3"/>
        <v>2.0999999999999835E-2</v>
      </c>
      <c r="AC47" s="28">
        <f t="shared" si="3"/>
        <v>2.0999999999999845E-2</v>
      </c>
    </row>
    <row r="48" spans="1:29" ht="14.4" customHeight="1" outlineLevel="1" collapsed="1" x14ac:dyDescent="0.3">
      <c r="A48" s="6" t="s">
        <v>2</v>
      </c>
      <c r="B48" s="6" t="s">
        <v>2</v>
      </c>
      <c r="C48" s="6" t="s">
        <v>2</v>
      </c>
      <c r="D48" s="6" t="s">
        <v>2</v>
      </c>
      <c r="E48" s="6" t="s">
        <v>2</v>
      </c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K48" s="31"/>
      <c r="L48" s="20"/>
      <c r="M48" s="20"/>
      <c r="N48" s="20"/>
      <c r="P48" s="20" t="e">
        <f t="shared" si="2"/>
        <v>#VALUE!</v>
      </c>
      <c r="Q48" s="20" t="e">
        <f t="shared" si="2"/>
        <v>#VALUE!</v>
      </c>
      <c r="R48" s="20" t="e">
        <f t="shared" si="2"/>
        <v>#VALUE!</v>
      </c>
      <c r="S48" s="20" t="e">
        <f t="shared" si="2"/>
        <v>#VALUE!</v>
      </c>
      <c r="T48" s="20">
        <f t="shared" si="2"/>
        <v>0</v>
      </c>
      <c r="U48" s="20">
        <f t="shared" si="2"/>
        <v>0</v>
      </c>
      <c r="V48" s="20">
        <f t="shared" si="2"/>
        <v>0</v>
      </c>
      <c r="W48" s="28" t="e">
        <f t="shared" si="3"/>
        <v>#VALUE!</v>
      </c>
      <c r="X48" s="28" t="e">
        <f t="shared" si="3"/>
        <v>#VALUE!</v>
      </c>
      <c r="Y48" s="28" t="e">
        <f t="shared" si="3"/>
        <v>#VALUE!</v>
      </c>
      <c r="Z48" s="28" t="e">
        <f t="shared" si="3"/>
        <v>#VALUE!</v>
      </c>
      <c r="AA48" s="28" t="e">
        <f t="shared" si="3"/>
        <v>#DIV/0!</v>
      </c>
      <c r="AB48" s="28" t="e">
        <f t="shared" si="3"/>
        <v>#DIV/0!</v>
      </c>
      <c r="AC48" s="28" t="e">
        <f t="shared" si="3"/>
        <v>#DIV/0!</v>
      </c>
    </row>
    <row r="49" spans="1:29" x14ac:dyDescent="0.3">
      <c r="A49" s="25" t="s">
        <v>2</v>
      </c>
      <c r="B49" s="25" t="s">
        <v>2</v>
      </c>
      <c r="C49" s="25" t="s">
        <v>2</v>
      </c>
      <c r="D49" s="25" t="s">
        <v>2</v>
      </c>
      <c r="E49" s="25" t="s">
        <v>2</v>
      </c>
      <c r="F49" s="25" t="s">
        <v>2</v>
      </c>
      <c r="G49" s="23" t="s">
        <v>2</v>
      </c>
      <c r="H49" s="23" t="s">
        <v>2</v>
      </c>
      <c r="I49" s="23" t="s">
        <v>2</v>
      </c>
      <c r="J49" s="25" t="s">
        <v>2</v>
      </c>
      <c r="K49" s="31"/>
      <c r="L49" s="20"/>
      <c r="M49" s="20"/>
      <c r="N49" s="20"/>
      <c r="P49" s="20"/>
      <c r="Q49" s="20"/>
      <c r="R49" s="20"/>
      <c r="S49" s="20"/>
      <c r="T49" s="20"/>
      <c r="U49" s="20"/>
      <c r="V49" s="20"/>
      <c r="W49" s="28"/>
      <c r="X49" s="28"/>
      <c r="Y49" s="28"/>
      <c r="Z49" s="28"/>
      <c r="AA49" s="28"/>
      <c r="AB49" s="28"/>
      <c r="AC49" s="28"/>
    </row>
    <row r="50" spans="1:29" x14ac:dyDescent="0.3">
      <c r="A50" s="172" t="s">
        <v>16</v>
      </c>
      <c r="B50" s="171"/>
      <c r="C50" s="171"/>
      <c r="D50" s="171"/>
      <c r="E50" s="171"/>
      <c r="F50" s="25">
        <f>Nurmes!F46+Valtimo!F50</f>
        <v>12585776.030000001</v>
      </c>
      <c r="G50" s="25">
        <f>Nurmes!G46+Valtimo!G50</f>
        <v>11590631</v>
      </c>
      <c r="H50" s="25">
        <f>Nurmes!H46+Valtimo!H50</f>
        <v>11295683</v>
      </c>
      <c r="I50" s="25">
        <f>Nurmes!I46+Valtimo!I50</f>
        <v>11379747</v>
      </c>
      <c r="J50" s="25">
        <f>Nurmes!J46+Valtimo!J50</f>
        <v>11478402</v>
      </c>
      <c r="K50" s="25">
        <f>Nurmes!K46+Valtimo!K50</f>
        <v>11719448.441999998</v>
      </c>
      <c r="L50" s="25">
        <f>Nurmes!L46+Valtimo!L50</f>
        <v>11965556.859281998</v>
      </c>
      <c r="M50" s="25">
        <f>Nurmes!M46+Valtimo!M50</f>
        <v>12010072.110976014</v>
      </c>
      <c r="N50" s="25">
        <f>Nurmes!N46+Valtimo!N50</f>
        <v>12473387.057946783</v>
      </c>
      <c r="P50" s="20">
        <f t="shared" si="2"/>
        <v>-294948</v>
      </c>
      <c r="Q50" s="20">
        <f t="shared" si="2"/>
        <v>84064</v>
      </c>
      <c r="R50" s="20">
        <f t="shared" si="2"/>
        <v>98655</v>
      </c>
      <c r="S50" s="20">
        <f t="shared" si="2"/>
        <v>241046.44199999794</v>
      </c>
      <c r="T50" s="20">
        <f t="shared" si="2"/>
        <v>246108.41728200018</v>
      </c>
      <c r="U50" s="20">
        <f t="shared" si="2"/>
        <v>44515.251694016159</v>
      </c>
      <c r="V50" s="20">
        <f t="shared" si="2"/>
        <v>463314.94697076827</v>
      </c>
      <c r="W50" s="28">
        <f t="shared" si="3"/>
        <v>-2.5447104648573492E-2</v>
      </c>
      <c r="X50" s="28">
        <f t="shared" si="3"/>
        <v>7.4421351944809356E-3</v>
      </c>
      <c r="Y50" s="28">
        <f t="shared" si="3"/>
        <v>8.6693491516111922E-3</v>
      </c>
      <c r="Z50" s="28">
        <f t="shared" si="3"/>
        <v>2.0999999999999821E-2</v>
      </c>
      <c r="AA50" s="28">
        <f t="shared" si="3"/>
        <v>2.1000000000000019E-2</v>
      </c>
      <c r="AB50" s="28">
        <f t="shared" si="3"/>
        <v>3.7202824922840513E-3</v>
      </c>
      <c r="AC50" s="28">
        <f t="shared" si="3"/>
        <v>3.8577199428082069E-2</v>
      </c>
    </row>
    <row r="51" spans="1:29" x14ac:dyDescent="0.3">
      <c r="A51" s="19" t="s">
        <v>2</v>
      </c>
      <c r="B51" s="19" t="s">
        <v>2</v>
      </c>
      <c r="C51" s="19" t="s">
        <v>2</v>
      </c>
      <c r="D51" s="19" t="s">
        <v>2</v>
      </c>
      <c r="E51" s="19" t="s">
        <v>2</v>
      </c>
      <c r="F51" s="19" t="s">
        <v>2</v>
      </c>
      <c r="G51" s="21" t="s">
        <v>2</v>
      </c>
      <c r="H51" s="21" t="s">
        <v>2</v>
      </c>
      <c r="I51" s="21" t="s">
        <v>2</v>
      </c>
      <c r="J51" s="19" t="s">
        <v>2</v>
      </c>
      <c r="K51" s="31"/>
      <c r="L51" s="20"/>
      <c r="M51" s="20"/>
      <c r="N51" s="20"/>
      <c r="P51" s="20"/>
      <c r="Q51" s="20"/>
      <c r="R51" s="20"/>
      <c r="S51" s="20"/>
      <c r="T51" s="20"/>
      <c r="U51" s="20"/>
      <c r="V51" s="20"/>
      <c r="W51" s="28"/>
      <c r="X51" s="28"/>
      <c r="Y51" s="28"/>
      <c r="Z51" s="28"/>
      <c r="AA51" s="28"/>
      <c r="AB51" s="28"/>
      <c r="AC51" s="28"/>
    </row>
    <row r="52" spans="1:29" x14ac:dyDescent="0.3">
      <c r="A52" s="172" t="s">
        <v>75</v>
      </c>
      <c r="B52" s="171"/>
      <c r="C52" s="171"/>
      <c r="D52" s="171"/>
      <c r="E52" s="171"/>
      <c r="F52" s="6" t="s">
        <v>2</v>
      </c>
      <c r="G52" s="6" t="s">
        <v>2</v>
      </c>
      <c r="H52" s="6" t="s">
        <v>2</v>
      </c>
      <c r="I52" s="6" t="s">
        <v>2</v>
      </c>
      <c r="J52" s="6" t="s">
        <v>2</v>
      </c>
      <c r="K52" s="31"/>
      <c r="L52" s="20"/>
      <c r="M52" s="20"/>
      <c r="N52" s="20"/>
      <c r="O52" s="35"/>
      <c r="P52" s="20"/>
      <c r="Q52" s="20"/>
      <c r="R52" s="20"/>
      <c r="S52" s="20"/>
      <c r="T52" s="20"/>
      <c r="U52" s="20"/>
      <c r="V52" s="20"/>
      <c r="W52" s="28"/>
      <c r="X52" s="28"/>
      <c r="Y52" s="28"/>
      <c r="Z52" s="28"/>
      <c r="AA52" s="28"/>
      <c r="AB52" s="28"/>
      <c r="AC52" s="28"/>
    </row>
    <row r="53" spans="1:29" x14ac:dyDescent="0.3">
      <c r="A53" s="22" t="s">
        <v>2</v>
      </c>
      <c r="B53" s="170" t="s">
        <v>75</v>
      </c>
      <c r="C53" s="171"/>
      <c r="D53" s="171"/>
      <c r="E53" s="171"/>
      <c r="F53" s="25">
        <v>21738.560000000001</v>
      </c>
      <c r="G53" s="23">
        <v>0</v>
      </c>
      <c r="H53" s="23">
        <v>0</v>
      </c>
      <c r="I53" s="23">
        <v>0</v>
      </c>
      <c r="J53" s="25">
        <v>0</v>
      </c>
      <c r="K53" s="31">
        <f>J53</f>
        <v>0</v>
      </c>
      <c r="L53" s="31">
        <f t="shared" ref="L53:N53" si="4">K53</f>
        <v>0</v>
      </c>
      <c r="M53" s="31">
        <f t="shared" si="4"/>
        <v>0</v>
      </c>
      <c r="N53" s="31">
        <f t="shared" si="4"/>
        <v>0</v>
      </c>
      <c r="P53" s="20"/>
      <c r="Q53" s="20"/>
      <c r="R53" s="20"/>
      <c r="S53" s="20"/>
      <c r="T53" s="20"/>
      <c r="U53" s="20"/>
      <c r="V53" s="20"/>
      <c r="W53" s="28"/>
      <c r="X53" s="28"/>
      <c r="Y53" s="28"/>
      <c r="Z53" s="28"/>
      <c r="AA53" s="28"/>
      <c r="AB53" s="28"/>
      <c r="AC53" s="28"/>
    </row>
    <row r="54" spans="1:29" ht="14.4" customHeight="1" outlineLevel="1" collapsed="1" x14ac:dyDescent="0.3">
      <c r="A54" s="6" t="s">
        <v>2</v>
      </c>
      <c r="B54" s="6" t="s">
        <v>2</v>
      </c>
      <c r="C54" s="6" t="s">
        <v>2</v>
      </c>
      <c r="D54" s="22" t="s">
        <v>76</v>
      </c>
      <c r="E54" s="22" t="s">
        <v>77</v>
      </c>
      <c r="F54" s="25">
        <v>21738.560000000001</v>
      </c>
      <c r="G54" s="23">
        <v>0</v>
      </c>
      <c r="H54" s="23">
        <v>0</v>
      </c>
      <c r="I54" s="23">
        <v>0</v>
      </c>
      <c r="J54" s="25">
        <v>0</v>
      </c>
      <c r="K54" s="31"/>
      <c r="L54" s="20"/>
      <c r="M54" s="20"/>
      <c r="N54" s="20"/>
      <c r="P54" s="20"/>
      <c r="Q54" s="20"/>
      <c r="R54" s="20"/>
      <c r="S54" s="20"/>
      <c r="T54" s="20"/>
      <c r="U54" s="20"/>
      <c r="V54" s="20"/>
      <c r="W54" s="28"/>
      <c r="X54" s="28"/>
      <c r="Y54" s="28"/>
      <c r="Z54" s="28"/>
      <c r="AA54" s="28"/>
      <c r="AB54" s="28"/>
      <c r="AC54" s="28"/>
    </row>
    <row r="55" spans="1:29" ht="14.4" customHeight="1" outlineLevel="1" collapsed="1" x14ac:dyDescent="0.3">
      <c r="A55" s="6" t="s">
        <v>2</v>
      </c>
      <c r="B55" s="6" t="s">
        <v>2</v>
      </c>
      <c r="C55" s="6" t="s">
        <v>2</v>
      </c>
      <c r="D55" s="6" t="s">
        <v>2</v>
      </c>
      <c r="E55" s="6" t="s">
        <v>2</v>
      </c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31"/>
      <c r="L55" s="20"/>
      <c r="M55" s="20"/>
      <c r="N55" s="20"/>
      <c r="P55" s="20"/>
      <c r="Q55" s="20"/>
      <c r="R55" s="20"/>
      <c r="S55" s="20"/>
      <c r="T55" s="20"/>
      <c r="U55" s="20"/>
      <c r="V55" s="20"/>
      <c r="W55" s="28"/>
      <c r="X55" s="28"/>
      <c r="Y55" s="28"/>
      <c r="Z55" s="28"/>
      <c r="AA55" s="28"/>
      <c r="AB55" s="28"/>
      <c r="AC55" s="28"/>
    </row>
    <row r="56" spans="1:29" x14ac:dyDescent="0.3">
      <c r="A56" s="25" t="s">
        <v>2</v>
      </c>
      <c r="B56" s="25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3" t="s">
        <v>2</v>
      </c>
      <c r="H56" s="23" t="s">
        <v>2</v>
      </c>
      <c r="I56" s="23" t="s">
        <v>2</v>
      </c>
      <c r="J56" s="25" t="s">
        <v>2</v>
      </c>
      <c r="K56" s="31"/>
      <c r="L56" s="20"/>
      <c r="M56" s="20"/>
      <c r="N56" s="20"/>
      <c r="P56" s="20"/>
      <c r="Q56" s="20"/>
      <c r="R56" s="20"/>
      <c r="S56" s="20"/>
      <c r="T56" s="20"/>
      <c r="U56" s="20"/>
      <c r="V56" s="20"/>
      <c r="W56" s="28"/>
      <c r="X56" s="28"/>
      <c r="Y56" s="28"/>
      <c r="Z56" s="28"/>
      <c r="AA56" s="28"/>
      <c r="AB56" s="28"/>
      <c r="AC56" s="28"/>
    </row>
    <row r="57" spans="1:29" x14ac:dyDescent="0.3">
      <c r="A57" s="172" t="s">
        <v>75</v>
      </c>
      <c r="B57" s="171"/>
      <c r="C57" s="171"/>
      <c r="D57" s="171"/>
      <c r="E57" s="171"/>
      <c r="F57" s="25">
        <v>21738.560000000001</v>
      </c>
      <c r="G57" s="23">
        <v>0</v>
      </c>
      <c r="H57" s="23">
        <v>0</v>
      </c>
      <c r="I57" s="23">
        <v>0</v>
      </c>
      <c r="J57" s="25">
        <v>0</v>
      </c>
      <c r="K57" s="31">
        <f>J57</f>
        <v>0</v>
      </c>
      <c r="L57" s="31">
        <f t="shared" ref="L57:N57" si="5">K57</f>
        <v>0</v>
      </c>
      <c r="M57" s="31">
        <f t="shared" si="5"/>
        <v>0</v>
      </c>
      <c r="N57" s="31">
        <f t="shared" si="5"/>
        <v>0</v>
      </c>
      <c r="P57" s="20"/>
      <c r="Q57" s="20"/>
      <c r="R57" s="20"/>
      <c r="S57" s="20"/>
      <c r="T57" s="20"/>
      <c r="U57" s="20"/>
      <c r="V57" s="20"/>
      <c r="W57" s="28"/>
      <c r="X57" s="28"/>
      <c r="Y57" s="28"/>
      <c r="Z57" s="28"/>
      <c r="AA57" s="28"/>
      <c r="AB57" s="28"/>
      <c r="AC57" s="28"/>
    </row>
    <row r="58" spans="1:29" x14ac:dyDescent="0.3">
      <c r="A58" s="19" t="s">
        <v>2</v>
      </c>
      <c r="B58" s="19" t="s">
        <v>2</v>
      </c>
      <c r="C58" s="19" t="s">
        <v>2</v>
      </c>
      <c r="D58" s="19" t="s">
        <v>2</v>
      </c>
      <c r="E58" s="19" t="s">
        <v>2</v>
      </c>
      <c r="F58" s="19" t="s">
        <v>2</v>
      </c>
      <c r="G58" s="21" t="s">
        <v>2</v>
      </c>
      <c r="H58" s="21" t="s">
        <v>2</v>
      </c>
      <c r="I58" s="21" t="s">
        <v>2</v>
      </c>
      <c r="J58" s="19" t="s">
        <v>2</v>
      </c>
      <c r="K58" s="31"/>
      <c r="L58" s="20"/>
      <c r="M58" s="20"/>
      <c r="N58" s="20"/>
      <c r="P58" s="20"/>
      <c r="Q58" s="20"/>
      <c r="R58" s="20"/>
      <c r="S58" s="20"/>
      <c r="T58" s="20"/>
      <c r="U58" s="20"/>
      <c r="V58" s="20"/>
      <c r="W58" s="28"/>
      <c r="X58" s="28"/>
      <c r="Y58" s="28"/>
      <c r="Z58" s="28"/>
      <c r="AA58" s="28"/>
      <c r="AB58" s="28"/>
      <c r="AC58" s="28"/>
    </row>
    <row r="59" spans="1:29" x14ac:dyDescent="0.3">
      <c r="A59" s="172" t="s">
        <v>78</v>
      </c>
      <c r="B59" s="171"/>
      <c r="C59" s="171"/>
      <c r="D59" s="171"/>
      <c r="E59" s="171"/>
      <c r="F59" s="6" t="s">
        <v>2</v>
      </c>
      <c r="G59" s="6" t="s">
        <v>2</v>
      </c>
      <c r="H59" s="6" t="s">
        <v>2</v>
      </c>
      <c r="I59" s="6" t="s">
        <v>2</v>
      </c>
      <c r="J59" s="6" t="s">
        <v>2</v>
      </c>
      <c r="K59" s="31"/>
      <c r="L59" s="20"/>
      <c r="M59" s="20"/>
      <c r="N59" s="20"/>
      <c r="P59" s="20"/>
      <c r="Q59" s="20"/>
      <c r="R59" s="20"/>
      <c r="S59" s="20"/>
      <c r="T59" s="20"/>
      <c r="U59" s="20"/>
      <c r="V59" s="20"/>
      <c r="W59" s="28"/>
      <c r="X59" s="28"/>
      <c r="Y59" s="28"/>
      <c r="Z59" s="28"/>
      <c r="AA59" s="28"/>
      <c r="AB59" s="28"/>
      <c r="AC59" s="28"/>
    </row>
    <row r="60" spans="1:29" x14ac:dyDescent="0.3">
      <c r="A60" s="22" t="s">
        <v>2</v>
      </c>
      <c r="B60" s="170" t="s">
        <v>79</v>
      </c>
      <c r="C60" s="171"/>
      <c r="D60" s="171"/>
      <c r="E60" s="171"/>
      <c r="F60" s="25">
        <f>Nurmes!F56+Valtimo!F60</f>
        <v>-19184276.350000001</v>
      </c>
      <c r="G60" s="25">
        <f>Nurmes!G56+Valtimo!G60</f>
        <v>-19819245.890000001</v>
      </c>
      <c r="H60" s="25">
        <f>Nurmes!H56+Valtimo!H60</f>
        <v>-19286515</v>
      </c>
      <c r="I60" s="25">
        <f>Nurmes!I56+Valtimo!I60</f>
        <v>-19470977</v>
      </c>
      <c r="J60" s="25">
        <f>Nurmes!J56+Valtimo!J60</f>
        <v>-19670987</v>
      </c>
      <c r="K60" s="25">
        <f>Nurmes!K56+Valtimo!K60</f>
        <v>-19600096.161119998</v>
      </c>
      <c r="L60" s="25">
        <f>Nurmes!L56+Valtimo!L60</f>
        <v>-19892791.334436797</v>
      </c>
      <c r="M60" s="25">
        <f>Nurmes!M56+Valtimo!M60</f>
        <v>-20190023.393402345</v>
      </c>
      <c r="N60" s="25">
        <f>Nurmes!N56+Valtimo!N60</f>
        <v>-20491869.806523867</v>
      </c>
      <c r="P60" s="20">
        <f t="shared" si="2"/>
        <v>532730.8900000006</v>
      </c>
      <c r="Q60" s="20">
        <f t="shared" si="2"/>
        <v>-184462</v>
      </c>
      <c r="R60" s="20">
        <f t="shared" ref="R60:V110" si="6">J60-I60</f>
        <v>-200010</v>
      </c>
      <c r="S60" s="20">
        <f t="shared" si="6"/>
        <v>70890.838880002499</v>
      </c>
      <c r="T60" s="20">
        <f t="shared" si="6"/>
        <v>-292695.1733167991</v>
      </c>
      <c r="U60" s="20">
        <f t="shared" si="6"/>
        <v>-297232.05896554887</v>
      </c>
      <c r="V60" s="20">
        <f t="shared" si="6"/>
        <v>-301846.41312152147</v>
      </c>
      <c r="W60" s="28">
        <f t="shared" si="3"/>
        <v>-2.6879473263349305E-2</v>
      </c>
      <c r="X60" s="28">
        <f t="shared" si="3"/>
        <v>9.5642992007628127E-3</v>
      </c>
      <c r="Y60" s="28">
        <f t="shared" ref="Y60:AC110" si="7">R60/I60</f>
        <v>1.027221181556529E-2</v>
      </c>
      <c r="Z60" s="28">
        <f t="shared" si="7"/>
        <v>-3.6038272446625328E-3</v>
      </c>
      <c r="AA60" s="28">
        <f t="shared" si="7"/>
        <v>1.4933353944324414E-2</v>
      </c>
      <c r="AB60" s="28">
        <f t="shared" si="7"/>
        <v>1.4941696917667089E-2</v>
      </c>
      <c r="AC60" s="28">
        <f t="shared" si="7"/>
        <v>1.4950275551446773E-2</v>
      </c>
    </row>
    <row r="61" spans="1:29" x14ac:dyDescent="0.3">
      <c r="A61" s="6" t="s">
        <v>2</v>
      </c>
      <c r="B61" s="6" t="s">
        <v>2</v>
      </c>
      <c r="C61" s="170" t="s">
        <v>80</v>
      </c>
      <c r="D61" s="171"/>
      <c r="E61" s="171"/>
      <c r="F61" s="25">
        <f>Nurmes!F57+Valtimo!F61</f>
        <v>-14895046.140000001</v>
      </c>
      <c r="G61" s="25">
        <f>Nurmes!G57+Valtimo!G61</f>
        <v>-14883502</v>
      </c>
      <c r="H61" s="25">
        <f>Nurmes!H57+Valtimo!H61</f>
        <v>-15107415</v>
      </c>
      <c r="I61" s="25">
        <f>Nurmes!I57+Valtimo!I61</f>
        <v>-15251399</v>
      </c>
      <c r="J61" s="25">
        <f>Nurmes!J57+Valtimo!J61</f>
        <v>-15409664</v>
      </c>
      <c r="K61" s="25">
        <f>Nurmes!K57+Valtimo!K61</f>
        <v>-15825724.927999999</v>
      </c>
      <c r="L61" s="25">
        <f>Nurmes!L57+Valtimo!L61</f>
        <v>-16063110.801919997</v>
      </c>
      <c r="M61" s="25">
        <f>Nurmes!M57+Valtimo!M61</f>
        <v>-16304057.463948796</v>
      </c>
      <c r="N61" s="25">
        <f>Nurmes!N57+Valtimo!N61</f>
        <v>-16548618.325908022</v>
      </c>
      <c r="P61" s="20">
        <f t="shared" ref="P61:V124" si="8">H61-G61</f>
        <v>-223913</v>
      </c>
      <c r="Q61" s="20">
        <f t="shared" si="8"/>
        <v>-143984</v>
      </c>
      <c r="R61" s="20">
        <f t="shared" si="6"/>
        <v>-158265</v>
      </c>
      <c r="S61" s="20">
        <f t="shared" si="6"/>
        <v>-416060.92799999937</v>
      </c>
      <c r="T61" s="20">
        <f t="shared" si="6"/>
        <v>-237385.87391999736</v>
      </c>
      <c r="U61" s="20">
        <f t="shared" si="6"/>
        <v>-240946.66202879883</v>
      </c>
      <c r="V61" s="20">
        <f t="shared" si="6"/>
        <v>-244560.86195922643</v>
      </c>
      <c r="W61" s="28">
        <f t="shared" ref="W61:AC124" si="9">P61/G61</f>
        <v>1.5044375980867943E-2</v>
      </c>
      <c r="X61" s="28">
        <f t="shared" si="9"/>
        <v>9.5306841044612862E-3</v>
      </c>
      <c r="Y61" s="28">
        <f t="shared" si="7"/>
        <v>1.0377080817307318E-2</v>
      </c>
      <c r="Z61" s="28">
        <f t="shared" si="7"/>
        <v>2.6999999999999958E-2</v>
      </c>
      <c r="AA61" s="28">
        <f t="shared" si="7"/>
        <v>1.4999999999999835E-2</v>
      </c>
      <c r="AB61" s="28">
        <f t="shared" si="7"/>
        <v>1.499999999999993E-2</v>
      </c>
      <c r="AC61" s="28">
        <f t="shared" si="7"/>
        <v>1.4999999999999663E-2</v>
      </c>
    </row>
    <row r="62" spans="1:29" ht="14.4" customHeight="1" outlineLevel="1" collapsed="1" x14ac:dyDescent="0.3">
      <c r="A62" s="6" t="s">
        <v>2</v>
      </c>
      <c r="B62" s="6" t="s">
        <v>2</v>
      </c>
      <c r="C62" s="6" t="s">
        <v>2</v>
      </c>
      <c r="D62" s="22" t="s">
        <v>81</v>
      </c>
      <c r="E62" s="22" t="s">
        <v>82</v>
      </c>
      <c r="F62" s="25">
        <f>Nurmes!F58+Valtimo!F62</f>
        <v>-189093.84</v>
      </c>
      <c r="G62" s="23">
        <v>-48900</v>
      </c>
      <c r="H62" s="23">
        <v>-56600</v>
      </c>
      <c r="I62" s="23">
        <v>-48600</v>
      </c>
      <c r="J62" s="25">
        <v>-52600</v>
      </c>
      <c r="K62" s="20">
        <f>J62*Laskentatiedot!M$5</f>
        <v>-54020.2</v>
      </c>
      <c r="L62" s="20">
        <f>K62*Laskentatiedot!N$5</f>
        <v>-54830.50299999999</v>
      </c>
      <c r="M62" s="20">
        <f>L62*Laskentatiedot!O$5</f>
        <v>-55652.960544999987</v>
      </c>
      <c r="N62" s="20">
        <f>M62*Laskentatiedot!P$5</f>
        <v>-56487.754953174983</v>
      </c>
      <c r="P62" s="20">
        <f t="shared" si="8"/>
        <v>-7700</v>
      </c>
      <c r="Q62" s="20">
        <f t="shared" si="8"/>
        <v>8000</v>
      </c>
      <c r="R62" s="20">
        <f t="shared" si="6"/>
        <v>-4000</v>
      </c>
      <c r="S62" s="20">
        <f t="shared" si="6"/>
        <v>-1420.1999999999971</v>
      </c>
      <c r="T62" s="20">
        <f t="shared" si="6"/>
        <v>-810.30299999999261</v>
      </c>
      <c r="U62" s="20">
        <f t="shared" si="6"/>
        <v>-822.45754499999748</v>
      </c>
      <c r="V62" s="20">
        <f t="shared" si="6"/>
        <v>-834.79440817499562</v>
      </c>
      <c r="W62" s="28">
        <f t="shared" si="9"/>
        <v>0.15746421267893659</v>
      </c>
      <c r="X62" s="28">
        <f t="shared" si="9"/>
        <v>-0.14134275618374559</v>
      </c>
      <c r="Y62" s="28">
        <f t="shared" si="7"/>
        <v>8.2304526748971193E-2</v>
      </c>
      <c r="Z62" s="28">
        <f t="shared" si="7"/>
        <v>2.6999999999999944E-2</v>
      </c>
      <c r="AA62" s="28">
        <f t="shared" si="7"/>
        <v>1.4999999999999864E-2</v>
      </c>
      <c r="AB62" s="28">
        <f t="shared" si="7"/>
        <v>1.4999999999999956E-2</v>
      </c>
      <c r="AC62" s="28">
        <f t="shared" si="7"/>
        <v>1.4999999999999925E-2</v>
      </c>
    </row>
    <row r="63" spans="1:29" ht="14.4" customHeight="1" outlineLevel="1" collapsed="1" x14ac:dyDescent="0.3">
      <c r="A63" s="6" t="s">
        <v>2</v>
      </c>
      <c r="B63" s="6" t="s">
        <v>2</v>
      </c>
      <c r="C63" s="6" t="s">
        <v>2</v>
      </c>
      <c r="D63" s="22" t="s">
        <v>83</v>
      </c>
      <c r="E63" s="22" t="s">
        <v>84</v>
      </c>
      <c r="F63" s="25">
        <f>Nurmes!F59+Valtimo!F63</f>
        <v>-8390892.129999999</v>
      </c>
      <c r="G63" s="23">
        <v>-2972126</v>
      </c>
      <c r="H63" s="23">
        <v>-3235064</v>
      </c>
      <c r="I63" s="23">
        <v>-3235064</v>
      </c>
      <c r="J63" s="25">
        <v>-3235064</v>
      </c>
      <c r="K63" s="20">
        <f>J63*Laskentatiedot!M$5</f>
        <v>-3322410.7279999997</v>
      </c>
      <c r="L63" s="20">
        <f>K63*Laskentatiedot!N$5</f>
        <v>-3372246.8889199994</v>
      </c>
      <c r="M63" s="20">
        <f>L63*Laskentatiedot!O$5</f>
        <v>-3422830.5922537991</v>
      </c>
      <c r="N63" s="20">
        <f>M63*Laskentatiedot!P$5</f>
        <v>-3474173.0511376057</v>
      </c>
      <c r="P63" s="20">
        <f t="shared" si="8"/>
        <v>-262938</v>
      </c>
      <c r="Q63" s="20">
        <f t="shared" si="8"/>
        <v>0</v>
      </c>
      <c r="R63" s="20">
        <f t="shared" si="6"/>
        <v>0</v>
      </c>
      <c r="S63" s="20">
        <f t="shared" si="6"/>
        <v>-87346.727999999654</v>
      </c>
      <c r="T63" s="20">
        <f t="shared" si="6"/>
        <v>-49836.160919999704</v>
      </c>
      <c r="U63" s="20">
        <f t="shared" si="6"/>
        <v>-50583.703333799727</v>
      </c>
      <c r="V63" s="20">
        <f t="shared" si="6"/>
        <v>-51342.458883806597</v>
      </c>
      <c r="W63" s="28">
        <f t="shared" si="9"/>
        <v>8.8467985543008609E-2</v>
      </c>
      <c r="X63" s="28">
        <f t="shared" si="9"/>
        <v>0</v>
      </c>
      <c r="Y63" s="28">
        <f t="shared" si="7"/>
        <v>0</v>
      </c>
      <c r="Z63" s="28">
        <f t="shared" si="7"/>
        <v>2.6999999999999892E-2</v>
      </c>
      <c r="AA63" s="28">
        <f t="shared" si="7"/>
        <v>1.4999999999999913E-2</v>
      </c>
      <c r="AB63" s="28">
        <f t="shared" si="7"/>
        <v>1.4999999999999921E-2</v>
      </c>
      <c r="AC63" s="28">
        <f t="shared" si="7"/>
        <v>1.4999999999999887E-2</v>
      </c>
    </row>
    <row r="64" spans="1:29" ht="14.4" customHeight="1" outlineLevel="1" collapsed="1" x14ac:dyDescent="0.3">
      <c r="A64" s="6" t="s">
        <v>2</v>
      </c>
      <c r="B64" s="6" t="s">
        <v>2</v>
      </c>
      <c r="C64" s="6" t="s">
        <v>2</v>
      </c>
      <c r="D64" s="22" t="s">
        <v>85</v>
      </c>
      <c r="E64" s="22" t="s">
        <v>86</v>
      </c>
      <c r="F64" s="25">
        <f>Nurmes!F60+Valtimo!F64</f>
        <v>-2059531.5899999999</v>
      </c>
      <c r="G64" s="23">
        <v>-688906</v>
      </c>
      <c r="H64" s="23">
        <v>-634452</v>
      </c>
      <c r="I64" s="23">
        <v>-634452</v>
      </c>
      <c r="J64" s="25">
        <v>-634452</v>
      </c>
      <c r="K64" s="20">
        <f>J64*Laskentatiedot!M$5</f>
        <v>-651582.20399999991</v>
      </c>
      <c r="L64" s="20">
        <f>K64*Laskentatiedot!N$5</f>
        <v>-661355.93705999979</v>
      </c>
      <c r="M64" s="20">
        <f>L64*Laskentatiedot!O$5</f>
        <v>-671276.27611589967</v>
      </c>
      <c r="N64" s="20">
        <f>M64*Laskentatiedot!P$5</f>
        <v>-681345.42025763809</v>
      </c>
      <c r="P64" s="20">
        <f t="shared" si="8"/>
        <v>54454</v>
      </c>
      <c r="Q64" s="20">
        <f t="shared" si="8"/>
        <v>0</v>
      </c>
      <c r="R64" s="20">
        <f t="shared" si="6"/>
        <v>0</v>
      </c>
      <c r="S64" s="20">
        <f t="shared" si="6"/>
        <v>-17130.203999999911</v>
      </c>
      <c r="T64" s="20">
        <f t="shared" si="6"/>
        <v>-9773.7330599998822</v>
      </c>
      <c r="U64" s="20">
        <f t="shared" si="6"/>
        <v>-9920.3390558998799</v>
      </c>
      <c r="V64" s="20">
        <f t="shared" si="6"/>
        <v>-10069.144141738419</v>
      </c>
      <c r="W64" s="28">
        <f t="shared" si="9"/>
        <v>-7.9044165677175121E-2</v>
      </c>
      <c r="X64" s="28">
        <f t="shared" si="9"/>
        <v>0</v>
      </c>
      <c r="Y64" s="28">
        <f t="shared" si="7"/>
        <v>0</v>
      </c>
      <c r="Z64" s="28">
        <f t="shared" si="7"/>
        <v>2.6999999999999857E-2</v>
      </c>
      <c r="AA64" s="28">
        <f t="shared" si="7"/>
        <v>1.4999999999999821E-2</v>
      </c>
      <c r="AB64" s="28">
        <f t="shared" si="7"/>
        <v>1.4999999999999823E-2</v>
      </c>
      <c r="AC64" s="28">
        <f t="shared" si="7"/>
        <v>1.4999999999999887E-2</v>
      </c>
    </row>
    <row r="65" spans="1:29" ht="14.4" customHeight="1" outlineLevel="1" collapsed="1" x14ac:dyDescent="0.3">
      <c r="A65" s="6" t="s">
        <v>2</v>
      </c>
      <c r="B65" s="6" t="s">
        <v>2</v>
      </c>
      <c r="C65" s="6" t="s">
        <v>2</v>
      </c>
      <c r="D65" s="22" t="s">
        <v>87</v>
      </c>
      <c r="E65" s="22" t="s">
        <v>88</v>
      </c>
      <c r="F65" s="25">
        <f>Nurmes!F61+Valtimo!F65</f>
        <v>-974456.58</v>
      </c>
      <c r="G65" s="23">
        <v>-144000</v>
      </c>
      <c r="H65" s="23">
        <v>-33070</v>
      </c>
      <c r="I65" s="23">
        <v>-33070</v>
      </c>
      <c r="J65" s="25">
        <v>-33070</v>
      </c>
      <c r="K65" s="20">
        <f>J65*Laskentatiedot!M$5</f>
        <v>-33962.89</v>
      </c>
      <c r="L65" s="20">
        <f>K65*Laskentatiedot!N$5</f>
        <v>-34472.333349999994</v>
      </c>
      <c r="M65" s="20">
        <f>L65*Laskentatiedot!O$5</f>
        <v>-34989.418350249987</v>
      </c>
      <c r="N65" s="20">
        <f>M65*Laskentatiedot!P$5</f>
        <v>-35514.259625503735</v>
      </c>
      <c r="P65" s="20">
        <f t="shared" si="8"/>
        <v>110930</v>
      </c>
      <c r="Q65" s="20">
        <f t="shared" si="8"/>
        <v>0</v>
      </c>
      <c r="R65" s="20">
        <f t="shared" si="6"/>
        <v>0</v>
      </c>
      <c r="S65" s="20">
        <f t="shared" si="6"/>
        <v>-892.88999999999942</v>
      </c>
      <c r="T65" s="20">
        <f t="shared" si="6"/>
        <v>-509.4433499999941</v>
      </c>
      <c r="U65" s="20">
        <f t="shared" si="6"/>
        <v>-517.08500024999375</v>
      </c>
      <c r="V65" s="20">
        <f t="shared" si="6"/>
        <v>-524.84127525374788</v>
      </c>
      <c r="W65" s="28">
        <f t="shared" si="9"/>
        <v>-0.77034722222222218</v>
      </c>
      <c r="X65" s="28">
        <f t="shared" si="9"/>
        <v>0</v>
      </c>
      <c r="Y65" s="28">
        <f t="shared" si="7"/>
        <v>0</v>
      </c>
      <c r="Z65" s="28">
        <f t="shared" si="7"/>
        <v>2.6999999999999982E-2</v>
      </c>
      <c r="AA65" s="28">
        <f t="shared" si="7"/>
        <v>1.4999999999999826E-2</v>
      </c>
      <c r="AB65" s="28">
        <f t="shared" si="7"/>
        <v>1.4999999999999823E-2</v>
      </c>
      <c r="AC65" s="28">
        <f t="shared" si="7"/>
        <v>1.4999999999999946E-2</v>
      </c>
    </row>
    <row r="66" spans="1:29" ht="14.4" customHeight="1" outlineLevel="1" collapsed="1" x14ac:dyDescent="0.3">
      <c r="A66" s="6" t="s">
        <v>2</v>
      </c>
      <c r="B66" s="6" t="s">
        <v>2</v>
      </c>
      <c r="C66" s="6" t="s">
        <v>2</v>
      </c>
      <c r="D66" s="22" t="s">
        <v>89</v>
      </c>
      <c r="E66" s="22" t="s">
        <v>90</v>
      </c>
      <c r="F66" s="25">
        <f>Nurmes!F62+Valtimo!F66</f>
        <v>-632205.13</v>
      </c>
      <c r="G66" s="23">
        <v>-379000</v>
      </c>
      <c r="H66" s="23">
        <v>-374000</v>
      </c>
      <c r="I66" s="23">
        <v>-374000</v>
      </c>
      <c r="J66" s="25">
        <v>-374000</v>
      </c>
      <c r="K66" s="20">
        <f>J66*Laskentatiedot!M$5</f>
        <v>-384097.99999999994</v>
      </c>
      <c r="L66" s="20">
        <f>K66*Laskentatiedot!N$5</f>
        <v>-389859.46999999991</v>
      </c>
      <c r="M66" s="20">
        <f>L66*Laskentatiedot!O$5</f>
        <v>-395707.36204999988</v>
      </c>
      <c r="N66" s="20">
        <f>M66*Laskentatiedot!P$5</f>
        <v>-401642.97248074983</v>
      </c>
      <c r="P66" s="20">
        <f t="shared" si="8"/>
        <v>5000</v>
      </c>
      <c r="Q66" s="20">
        <f t="shared" si="8"/>
        <v>0</v>
      </c>
      <c r="R66" s="20">
        <f t="shared" si="6"/>
        <v>0</v>
      </c>
      <c r="S66" s="20">
        <f t="shared" si="6"/>
        <v>-10097.999999999942</v>
      </c>
      <c r="T66" s="20">
        <f t="shared" si="6"/>
        <v>-5761.4699999999721</v>
      </c>
      <c r="U66" s="20">
        <f t="shared" si="6"/>
        <v>-5847.8920499999658</v>
      </c>
      <c r="V66" s="20">
        <f t="shared" si="6"/>
        <v>-5935.6104307499481</v>
      </c>
      <c r="W66" s="28">
        <f t="shared" si="9"/>
        <v>-1.3192612137203167E-2</v>
      </c>
      <c r="X66" s="28">
        <f t="shared" si="9"/>
        <v>0</v>
      </c>
      <c r="Y66" s="28">
        <f t="shared" si="7"/>
        <v>0</v>
      </c>
      <c r="Z66" s="28">
        <f t="shared" si="7"/>
        <v>2.6999999999999844E-2</v>
      </c>
      <c r="AA66" s="28">
        <f t="shared" si="7"/>
        <v>1.499999999999993E-2</v>
      </c>
      <c r="AB66" s="28">
        <f t="shared" si="7"/>
        <v>1.4999999999999916E-2</v>
      </c>
      <c r="AC66" s="28">
        <f t="shared" si="7"/>
        <v>1.4999999999999873E-2</v>
      </c>
    </row>
    <row r="67" spans="1:29" ht="14.4" customHeight="1" outlineLevel="1" collapsed="1" x14ac:dyDescent="0.3">
      <c r="A67" s="6" t="s">
        <v>2</v>
      </c>
      <c r="B67" s="6" t="s">
        <v>2</v>
      </c>
      <c r="C67" s="6" t="s">
        <v>2</v>
      </c>
      <c r="D67" s="22" t="s">
        <v>91</v>
      </c>
      <c r="E67" s="22" t="s">
        <v>92</v>
      </c>
      <c r="F67" s="25">
        <f>Nurmes!F63+Valtimo!F67</f>
        <v>-1856549.11</v>
      </c>
      <c r="G67" s="23">
        <v>-423019</v>
      </c>
      <c r="H67" s="23">
        <v>-430251</v>
      </c>
      <c r="I67" s="23">
        <v>-430251</v>
      </c>
      <c r="J67" s="25">
        <v>-430251</v>
      </c>
      <c r="K67" s="20">
        <f>J67*Laskentatiedot!M$5</f>
        <v>-441867.77699999994</v>
      </c>
      <c r="L67" s="20">
        <f>K67*Laskentatiedot!N$5</f>
        <v>-448495.79365499993</v>
      </c>
      <c r="M67" s="20">
        <f>L67*Laskentatiedot!O$5</f>
        <v>-455223.23055982491</v>
      </c>
      <c r="N67" s="20">
        <f>M67*Laskentatiedot!P$5</f>
        <v>-462051.57901822223</v>
      </c>
      <c r="P67" s="20">
        <f t="shared" si="8"/>
        <v>-7232</v>
      </c>
      <c r="Q67" s="20">
        <f t="shared" si="8"/>
        <v>0</v>
      </c>
      <c r="R67" s="20">
        <f t="shared" si="6"/>
        <v>0</v>
      </c>
      <c r="S67" s="20">
        <f t="shared" si="6"/>
        <v>-11616.776999999944</v>
      </c>
      <c r="T67" s="20">
        <f t="shared" si="6"/>
        <v>-6628.0166549999849</v>
      </c>
      <c r="U67" s="20">
        <f t="shared" si="6"/>
        <v>-6727.4369048249791</v>
      </c>
      <c r="V67" s="20">
        <f t="shared" si="6"/>
        <v>-6828.3484583973186</v>
      </c>
      <c r="W67" s="28">
        <f t="shared" si="9"/>
        <v>1.7096158801377714E-2</v>
      </c>
      <c r="X67" s="28">
        <f t="shared" si="9"/>
        <v>0</v>
      </c>
      <c r="Y67" s="28">
        <f t="shared" si="7"/>
        <v>0</v>
      </c>
      <c r="Z67" s="28">
        <f t="shared" si="7"/>
        <v>2.6999999999999868E-2</v>
      </c>
      <c r="AA67" s="28">
        <f t="shared" si="7"/>
        <v>1.4999999999999968E-2</v>
      </c>
      <c r="AB67" s="28">
        <f t="shared" si="7"/>
        <v>1.4999999999999956E-2</v>
      </c>
      <c r="AC67" s="28">
        <f t="shared" si="7"/>
        <v>1.499999999999988E-2</v>
      </c>
    </row>
    <row r="68" spans="1:29" ht="14.4" customHeight="1" outlineLevel="1" collapsed="1" x14ac:dyDescent="0.3">
      <c r="A68" s="6" t="s">
        <v>2</v>
      </c>
      <c r="B68" s="6" t="s">
        <v>2</v>
      </c>
      <c r="C68" s="6" t="s">
        <v>2</v>
      </c>
      <c r="D68" s="22" t="s">
        <v>93</v>
      </c>
      <c r="E68" s="22" t="s">
        <v>94</v>
      </c>
      <c r="F68" s="25">
        <f>Nurmes!F64+Valtimo!F68</f>
        <v>-22506.07</v>
      </c>
      <c r="G68" s="23">
        <v>-3300</v>
      </c>
      <c r="H68" s="23">
        <v>-3300</v>
      </c>
      <c r="I68" s="23">
        <v>-3300</v>
      </c>
      <c r="J68" s="25">
        <v>-3300</v>
      </c>
      <c r="K68" s="20">
        <f>J68*Laskentatiedot!M$5</f>
        <v>-3389.1</v>
      </c>
      <c r="L68" s="20">
        <f>K68*Laskentatiedot!N$5</f>
        <v>-3439.9364999999998</v>
      </c>
      <c r="M68" s="20">
        <f>L68*Laskentatiedot!O$5</f>
        <v>-3491.5355474999997</v>
      </c>
      <c r="N68" s="20">
        <f>M68*Laskentatiedot!P$5</f>
        <v>-3543.9085807124993</v>
      </c>
      <c r="P68" s="20">
        <f t="shared" si="8"/>
        <v>0</v>
      </c>
      <c r="Q68" s="20">
        <f t="shared" si="8"/>
        <v>0</v>
      </c>
      <c r="R68" s="20">
        <f t="shared" si="6"/>
        <v>0</v>
      </c>
      <c r="S68" s="20">
        <f t="shared" si="6"/>
        <v>-89.099999999999909</v>
      </c>
      <c r="T68" s="20">
        <f t="shared" si="6"/>
        <v>-50.836499999999887</v>
      </c>
      <c r="U68" s="20">
        <f t="shared" si="6"/>
        <v>-51.59904749999987</v>
      </c>
      <c r="V68" s="20">
        <f t="shared" si="6"/>
        <v>-52.373033212499649</v>
      </c>
      <c r="W68" s="28">
        <f t="shared" si="9"/>
        <v>0</v>
      </c>
      <c r="X68" s="28">
        <f t="shared" si="9"/>
        <v>0</v>
      </c>
      <c r="Y68" s="28">
        <f t="shared" si="7"/>
        <v>0</v>
      </c>
      <c r="Z68" s="28">
        <f t="shared" si="7"/>
        <v>2.6999999999999972E-2</v>
      </c>
      <c r="AA68" s="28">
        <f t="shared" si="7"/>
        <v>1.4999999999999966E-2</v>
      </c>
      <c r="AB68" s="28">
        <f t="shared" si="7"/>
        <v>1.4999999999999963E-2</v>
      </c>
      <c r="AC68" s="28">
        <f t="shared" si="7"/>
        <v>1.4999999999999901E-2</v>
      </c>
    </row>
    <row r="69" spans="1:29" ht="14.4" customHeight="1" outlineLevel="1" collapsed="1" x14ac:dyDescent="0.3">
      <c r="A69" s="6" t="s">
        <v>2</v>
      </c>
      <c r="B69" s="6" t="s">
        <v>2</v>
      </c>
      <c r="C69" s="6" t="s">
        <v>2</v>
      </c>
      <c r="D69" s="22" t="s">
        <v>95</v>
      </c>
      <c r="E69" s="22" t="s">
        <v>96</v>
      </c>
      <c r="F69" s="25">
        <f>Nurmes!F65+Valtimo!F69</f>
        <v>-918905.9800000001</v>
      </c>
      <c r="G69" s="23">
        <v>-190000</v>
      </c>
      <c r="H69" s="23">
        <v>-190000</v>
      </c>
      <c r="I69" s="23">
        <v>-190000</v>
      </c>
      <c r="J69" s="25">
        <v>-190000</v>
      </c>
      <c r="K69" s="20">
        <f>J69*Laskentatiedot!M$5</f>
        <v>-195129.99999999997</v>
      </c>
      <c r="L69" s="20">
        <f>K69*Laskentatiedot!N$5</f>
        <v>-198056.94999999995</v>
      </c>
      <c r="M69" s="20">
        <f>L69*Laskentatiedot!O$5</f>
        <v>-201027.80424999993</v>
      </c>
      <c r="N69" s="20">
        <f>M69*Laskentatiedot!P$5</f>
        <v>-204043.22131374991</v>
      </c>
      <c r="P69" s="20">
        <f t="shared" si="8"/>
        <v>0</v>
      </c>
      <c r="Q69" s="20">
        <f t="shared" si="8"/>
        <v>0</v>
      </c>
      <c r="R69" s="20">
        <f t="shared" si="6"/>
        <v>0</v>
      </c>
      <c r="S69" s="20">
        <f t="shared" si="6"/>
        <v>-5129.9999999999709</v>
      </c>
      <c r="T69" s="20">
        <f t="shared" si="6"/>
        <v>-2926.9499999999825</v>
      </c>
      <c r="U69" s="20">
        <f t="shared" si="6"/>
        <v>-2970.8542499999749</v>
      </c>
      <c r="V69" s="20">
        <f t="shared" si="6"/>
        <v>-3015.4170637499774</v>
      </c>
      <c r="W69" s="28">
        <f t="shared" si="9"/>
        <v>0</v>
      </c>
      <c r="X69" s="28">
        <f t="shared" si="9"/>
        <v>0</v>
      </c>
      <c r="Y69" s="28">
        <f t="shared" si="7"/>
        <v>0</v>
      </c>
      <c r="Z69" s="28">
        <f t="shared" si="7"/>
        <v>2.6999999999999847E-2</v>
      </c>
      <c r="AA69" s="28">
        <f t="shared" si="7"/>
        <v>1.4999999999999913E-2</v>
      </c>
      <c r="AB69" s="28">
        <f t="shared" si="7"/>
        <v>1.4999999999999876E-2</v>
      </c>
      <c r="AC69" s="28">
        <f t="shared" si="7"/>
        <v>1.4999999999999894E-2</v>
      </c>
    </row>
    <row r="70" spans="1:29" ht="14.4" customHeight="1" outlineLevel="1" collapsed="1" x14ac:dyDescent="0.3">
      <c r="A70" s="6" t="s">
        <v>2</v>
      </c>
      <c r="B70" s="6" t="s">
        <v>2</v>
      </c>
      <c r="C70" s="6" t="s">
        <v>2</v>
      </c>
      <c r="D70" s="22" t="s">
        <v>97</v>
      </c>
      <c r="E70" s="22" t="s">
        <v>98</v>
      </c>
      <c r="F70" s="25">
        <f>Nurmes!F66+Valtimo!F70</f>
        <v>-33544.700000000004</v>
      </c>
      <c r="G70" s="23">
        <v>-1600</v>
      </c>
      <c r="H70" s="23">
        <v>25450</v>
      </c>
      <c r="I70" s="23">
        <v>25450</v>
      </c>
      <c r="J70" s="25">
        <v>25450</v>
      </c>
      <c r="K70" s="20">
        <f>J70*Laskentatiedot!M$5</f>
        <v>26137.149999999998</v>
      </c>
      <c r="L70" s="20">
        <f>K70*Laskentatiedot!N$5</f>
        <v>26529.207249999996</v>
      </c>
      <c r="M70" s="20">
        <f>L70*Laskentatiedot!O$5</f>
        <v>26927.145358749993</v>
      </c>
      <c r="N70" s="20">
        <f>M70*Laskentatiedot!P$5</f>
        <v>27331.05253913124</v>
      </c>
      <c r="P70" s="20">
        <f t="shared" si="8"/>
        <v>27050</v>
      </c>
      <c r="Q70" s="20">
        <f t="shared" si="8"/>
        <v>0</v>
      </c>
      <c r="R70" s="20">
        <f t="shared" si="6"/>
        <v>0</v>
      </c>
      <c r="S70" s="20">
        <f t="shared" si="6"/>
        <v>687.14999999999782</v>
      </c>
      <c r="T70" s="20">
        <f t="shared" si="6"/>
        <v>392.05724999999802</v>
      </c>
      <c r="U70" s="20">
        <f t="shared" si="6"/>
        <v>397.9381087499969</v>
      </c>
      <c r="V70" s="20">
        <f t="shared" si="6"/>
        <v>403.9071803812476</v>
      </c>
      <c r="W70" s="28">
        <f t="shared" si="9"/>
        <v>-16.90625</v>
      </c>
      <c r="X70" s="28">
        <f t="shared" si="9"/>
        <v>0</v>
      </c>
      <c r="Y70" s="28">
        <f t="shared" si="7"/>
        <v>0</v>
      </c>
      <c r="Z70" s="28">
        <f t="shared" si="7"/>
        <v>2.6999999999999913E-2</v>
      </c>
      <c r="AA70" s="28">
        <f t="shared" si="7"/>
        <v>1.4999999999999925E-2</v>
      </c>
      <c r="AB70" s="28">
        <f t="shared" si="7"/>
        <v>1.4999999999999885E-2</v>
      </c>
      <c r="AC70" s="28">
        <f t="shared" si="7"/>
        <v>1.4999999999999914E-2</v>
      </c>
    </row>
    <row r="71" spans="1:29" ht="14.4" customHeight="1" outlineLevel="1" collapsed="1" x14ac:dyDescent="0.3">
      <c r="A71" s="6" t="s">
        <v>2</v>
      </c>
      <c r="B71" s="6" t="s">
        <v>2</v>
      </c>
      <c r="C71" s="6" t="s">
        <v>2</v>
      </c>
      <c r="D71" s="22" t="s">
        <v>99</v>
      </c>
      <c r="E71" s="22" t="s">
        <v>100</v>
      </c>
      <c r="F71" s="25">
        <f>Nurmes!F67+Valtimo!F71</f>
        <v>162328.41</v>
      </c>
      <c r="G71" s="23">
        <v>30000</v>
      </c>
      <c r="H71" s="23">
        <v>60000</v>
      </c>
      <c r="I71" s="23">
        <v>60000</v>
      </c>
      <c r="J71" s="25">
        <v>60000</v>
      </c>
      <c r="K71" s="20">
        <f>J71*Laskentatiedot!M$5</f>
        <v>61619.999999999993</v>
      </c>
      <c r="L71" s="20">
        <f>K71*Laskentatiedot!N$5</f>
        <v>62544.299999999988</v>
      </c>
      <c r="M71" s="20">
        <f>L71*Laskentatiedot!O$5</f>
        <v>63482.46449999998</v>
      </c>
      <c r="N71" s="20">
        <f>M71*Laskentatiedot!P$5</f>
        <v>64434.701467499974</v>
      </c>
      <c r="P71" s="20">
        <f t="shared" si="8"/>
        <v>30000</v>
      </c>
      <c r="Q71" s="20">
        <f t="shared" si="8"/>
        <v>0</v>
      </c>
      <c r="R71" s="20">
        <f t="shared" si="6"/>
        <v>0</v>
      </c>
      <c r="S71" s="20">
        <f t="shared" si="6"/>
        <v>1619.9999999999927</v>
      </c>
      <c r="T71" s="20">
        <f t="shared" si="6"/>
        <v>924.29999999999563</v>
      </c>
      <c r="U71" s="20">
        <f t="shared" si="6"/>
        <v>938.16449999999168</v>
      </c>
      <c r="V71" s="20">
        <f t="shared" si="6"/>
        <v>952.23696749999363</v>
      </c>
      <c r="W71" s="28">
        <f t="shared" si="9"/>
        <v>1</v>
      </c>
      <c r="X71" s="28">
        <f t="shared" si="9"/>
        <v>0</v>
      </c>
      <c r="Y71" s="28">
        <f t="shared" si="7"/>
        <v>0</v>
      </c>
      <c r="Z71" s="28">
        <f t="shared" si="7"/>
        <v>2.6999999999999878E-2</v>
      </c>
      <c r="AA71" s="28">
        <f t="shared" si="7"/>
        <v>1.4999999999999932E-2</v>
      </c>
      <c r="AB71" s="28">
        <f t="shared" si="7"/>
        <v>1.4999999999999869E-2</v>
      </c>
      <c r="AC71" s="28">
        <f t="shared" si="7"/>
        <v>1.4999999999999904E-2</v>
      </c>
    </row>
    <row r="72" spans="1:29" ht="14.4" customHeight="1" outlineLevel="1" collapsed="1" x14ac:dyDescent="0.3">
      <c r="A72" s="6" t="s">
        <v>2</v>
      </c>
      <c r="B72" s="6" t="s">
        <v>2</v>
      </c>
      <c r="C72" s="6" t="s">
        <v>2</v>
      </c>
      <c r="D72" s="22" t="s">
        <v>101</v>
      </c>
      <c r="E72" s="22" t="s">
        <v>102</v>
      </c>
      <c r="F72" s="25">
        <f>Nurmes!F68+Valtimo!F72</f>
        <v>20005.14</v>
      </c>
      <c r="G72" s="23">
        <v>15000</v>
      </c>
      <c r="H72" s="23">
        <v>30000</v>
      </c>
      <c r="I72" s="23">
        <v>30000</v>
      </c>
      <c r="J72" s="25">
        <v>30000</v>
      </c>
      <c r="K72" s="20">
        <f>J72*Laskentatiedot!M$5</f>
        <v>30809.999999999996</v>
      </c>
      <c r="L72" s="20">
        <f>K72*Laskentatiedot!N$5</f>
        <v>31272.149999999994</v>
      </c>
      <c r="M72" s="20">
        <f>L72*Laskentatiedot!O$5</f>
        <v>31741.23224999999</v>
      </c>
      <c r="N72" s="20">
        <f>M72*Laskentatiedot!P$5</f>
        <v>32217.350733749987</v>
      </c>
      <c r="P72" s="20">
        <f t="shared" si="8"/>
        <v>15000</v>
      </c>
      <c r="Q72" s="20">
        <f t="shared" si="8"/>
        <v>0</v>
      </c>
      <c r="R72" s="20">
        <f t="shared" si="6"/>
        <v>0</v>
      </c>
      <c r="S72" s="20">
        <f t="shared" si="6"/>
        <v>809.99999999999636</v>
      </c>
      <c r="T72" s="20">
        <f t="shared" si="6"/>
        <v>462.14999999999782</v>
      </c>
      <c r="U72" s="20">
        <f t="shared" si="6"/>
        <v>469.08224999999584</v>
      </c>
      <c r="V72" s="20">
        <f t="shared" si="6"/>
        <v>476.11848374999681</v>
      </c>
      <c r="W72" s="28">
        <f t="shared" si="9"/>
        <v>1</v>
      </c>
      <c r="X72" s="28">
        <f t="shared" si="9"/>
        <v>0</v>
      </c>
      <c r="Y72" s="28">
        <f t="shared" si="7"/>
        <v>0</v>
      </c>
      <c r="Z72" s="28">
        <f t="shared" si="7"/>
        <v>2.6999999999999878E-2</v>
      </c>
      <c r="AA72" s="28">
        <f t="shared" si="7"/>
        <v>1.4999999999999932E-2</v>
      </c>
      <c r="AB72" s="28">
        <f t="shared" si="7"/>
        <v>1.4999999999999869E-2</v>
      </c>
      <c r="AC72" s="28">
        <f t="shared" si="7"/>
        <v>1.4999999999999904E-2</v>
      </c>
    </row>
    <row r="73" spans="1:29" ht="14.4" customHeight="1" outlineLevel="1" collapsed="1" x14ac:dyDescent="0.3">
      <c r="A73" s="6" t="s">
        <v>2</v>
      </c>
      <c r="B73" s="6" t="s">
        <v>2</v>
      </c>
      <c r="C73" s="6" t="s">
        <v>2</v>
      </c>
      <c r="D73" s="22" t="s">
        <v>364</v>
      </c>
      <c r="E73" s="22" t="s">
        <v>363</v>
      </c>
      <c r="F73" s="25">
        <f>Nurmes!F69+Valtimo!F73</f>
        <v>-2870674.33</v>
      </c>
      <c r="G73" s="23">
        <v>0</v>
      </c>
      <c r="H73" s="23">
        <v>0</v>
      </c>
      <c r="I73" s="23">
        <v>0</v>
      </c>
      <c r="J73" s="25">
        <v>0</v>
      </c>
      <c r="K73" s="20">
        <f>J73*Laskentatiedot!M$5</f>
        <v>0</v>
      </c>
      <c r="L73" s="20">
        <f>K73*Laskentatiedot!N$5</f>
        <v>0</v>
      </c>
      <c r="M73" s="20">
        <f>L73*Laskentatiedot!O$5</f>
        <v>0</v>
      </c>
      <c r="N73" s="20">
        <f>M73*Laskentatiedot!P$5</f>
        <v>0</v>
      </c>
      <c r="P73" s="20">
        <f t="shared" si="8"/>
        <v>0</v>
      </c>
      <c r="Q73" s="20">
        <f t="shared" si="8"/>
        <v>0</v>
      </c>
      <c r="R73" s="20">
        <f t="shared" si="6"/>
        <v>0</v>
      </c>
      <c r="S73" s="20">
        <f t="shared" si="6"/>
        <v>0</v>
      </c>
      <c r="T73" s="20">
        <f t="shared" si="6"/>
        <v>0</v>
      </c>
      <c r="U73" s="20">
        <f t="shared" si="6"/>
        <v>0</v>
      </c>
      <c r="V73" s="20">
        <f t="shared" si="6"/>
        <v>0</v>
      </c>
      <c r="W73" s="28" t="e">
        <f t="shared" si="9"/>
        <v>#DIV/0!</v>
      </c>
      <c r="X73" s="28" t="e">
        <f t="shared" si="9"/>
        <v>#DIV/0!</v>
      </c>
      <c r="Y73" s="28" t="e">
        <f t="shared" si="7"/>
        <v>#DIV/0!</v>
      </c>
      <c r="Z73" s="28" t="e">
        <f t="shared" si="7"/>
        <v>#DIV/0!</v>
      </c>
      <c r="AA73" s="28" t="e">
        <f t="shared" si="7"/>
        <v>#DIV/0!</v>
      </c>
      <c r="AB73" s="28" t="e">
        <f t="shared" si="7"/>
        <v>#DIV/0!</v>
      </c>
      <c r="AC73" s="28" t="e">
        <f t="shared" si="7"/>
        <v>#DIV/0!</v>
      </c>
    </row>
    <row r="74" spans="1:29" x14ac:dyDescent="0.3">
      <c r="A74" s="6" t="s">
        <v>2</v>
      </c>
      <c r="B74" s="6" t="s">
        <v>2</v>
      </c>
      <c r="C74" s="170" t="s">
        <v>103</v>
      </c>
      <c r="D74" s="171"/>
      <c r="E74" s="171"/>
      <c r="F74" s="25">
        <f>Nurmes!F69+Valtimo!F74</f>
        <v>-4289230.21</v>
      </c>
      <c r="G74" s="25">
        <f>Nurmes!G69+Valtimo!G74</f>
        <v>-4935743.8900000006</v>
      </c>
      <c r="H74" s="25">
        <f>Nurmes!H69+Valtimo!H74</f>
        <v>-4179100</v>
      </c>
      <c r="I74" s="25">
        <f>Nurmes!I69+Valtimo!I74</f>
        <v>-4219578</v>
      </c>
      <c r="J74" s="25">
        <f>Nurmes!J69+Valtimo!J74</f>
        <v>-4261323</v>
      </c>
      <c r="K74" s="25">
        <f>Nurmes!K69+Valtimo!K74</f>
        <v>-3774371.2331199995</v>
      </c>
      <c r="L74" s="25">
        <f>Nurmes!L69+Valtimo!L74</f>
        <v>-3829680.5325167994</v>
      </c>
      <c r="M74" s="25">
        <f>Nurmes!M69+Valtimo!M74</f>
        <v>-3885965.9294535513</v>
      </c>
      <c r="N74" s="25">
        <f>Nurmes!N69+Valtimo!N74</f>
        <v>-3943251.4806158436</v>
      </c>
      <c r="P74" s="20">
        <f t="shared" si="8"/>
        <v>756643.8900000006</v>
      </c>
      <c r="Q74" s="20">
        <f t="shared" si="8"/>
        <v>-40478</v>
      </c>
      <c r="R74" s="20">
        <f t="shared" si="6"/>
        <v>-41745</v>
      </c>
      <c r="S74" s="20">
        <f t="shared" si="6"/>
        <v>486951.76688000048</v>
      </c>
      <c r="T74" s="20">
        <f t="shared" si="6"/>
        <v>-55309.299396799877</v>
      </c>
      <c r="U74" s="20">
        <f t="shared" si="6"/>
        <v>-56285.396936751902</v>
      </c>
      <c r="V74" s="20">
        <f t="shared" si="6"/>
        <v>-57285.55116229225</v>
      </c>
      <c r="W74" s="28">
        <f t="shared" si="9"/>
        <v>-0.15329885562599571</v>
      </c>
      <c r="X74" s="28">
        <f t="shared" si="9"/>
        <v>9.6858175205187715E-3</v>
      </c>
      <c r="Y74" s="28">
        <f t="shared" si="7"/>
        <v>9.893169411727902E-3</v>
      </c>
      <c r="Z74" s="28">
        <f t="shared" si="7"/>
        <v>-0.11427243766313901</v>
      </c>
      <c r="AA74" s="28">
        <f t="shared" si="7"/>
        <v>1.4653910805450815E-2</v>
      </c>
      <c r="AB74" s="28">
        <f t="shared" si="7"/>
        <v>1.4697152010160523E-2</v>
      </c>
      <c r="AC74" s="28">
        <f t="shared" si="7"/>
        <v>1.4741650390729957E-2</v>
      </c>
    </row>
    <row r="75" spans="1:29" x14ac:dyDescent="0.3">
      <c r="A75" s="6" t="s">
        <v>2</v>
      </c>
      <c r="B75" s="6" t="s">
        <v>2</v>
      </c>
      <c r="C75" s="6" t="s">
        <v>2</v>
      </c>
      <c r="D75" s="170" t="s">
        <v>104</v>
      </c>
      <c r="E75" s="171"/>
      <c r="F75" s="25">
        <f>Nurmes!F70+Valtimo!F75</f>
        <v>-3565138.63</v>
      </c>
      <c r="G75" s="25">
        <f>Nurmes!G70+Valtimo!G75</f>
        <v>-4224572.8900000006</v>
      </c>
      <c r="H75" s="25">
        <f>Nurmes!H70+Valtimo!H75</f>
        <v>-3585536</v>
      </c>
      <c r="I75" s="25">
        <f>Nurmes!I70+Valtimo!I75</f>
        <v>-3620665</v>
      </c>
      <c r="J75" s="25">
        <f>Nurmes!J70+Valtimo!J75</f>
        <v>-3656444</v>
      </c>
      <c r="K75" s="25">
        <f>Nurmes!K70+Valtimo!K75</f>
        <v>-3198458.6102079996</v>
      </c>
      <c r="L75" s="25">
        <f>Nurmes!L70+Valtimo!L75</f>
        <v>-3241204.6892611198</v>
      </c>
      <c r="M75" s="25">
        <f>Nurmes!M70+Valtimo!M75</f>
        <v>-3284539.6514990362</v>
      </c>
      <c r="N75" s="25">
        <f>Nurmes!N70+Valtimo!N75</f>
        <v>-3328471.8070895113</v>
      </c>
      <c r="P75" s="20">
        <f t="shared" si="8"/>
        <v>639036.8900000006</v>
      </c>
      <c r="Q75" s="20">
        <f t="shared" si="8"/>
        <v>-35129</v>
      </c>
      <c r="R75" s="20">
        <f t="shared" si="6"/>
        <v>-35779</v>
      </c>
      <c r="S75" s="20">
        <f t="shared" si="6"/>
        <v>457985.38979200041</v>
      </c>
      <c r="T75" s="20">
        <f t="shared" si="6"/>
        <v>-42746.079053120222</v>
      </c>
      <c r="U75" s="20">
        <f t="shared" si="6"/>
        <v>-43334.962237916421</v>
      </c>
      <c r="V75" s="20">
        <f t="shared" si="6"/>
        <v>-43932.155590475071</v>
      </c>
      <c r="W75" s="28">
        <f t="shared" si="9"/>
        <v>-0.15126662662459128</v>
      </c>
      <c r="X75" s="28">
        <f t="shared" si="9"/>
        <v>9.7974194095387691E-3</v>
      </c>
      <c r="Y75" s="28">
        <f t="shared" si="7"/>
        <v>9.8818863385593536E-3</v>
      </c>
      <c r="Z75" s="28">
        <f t="shared" si="7"/>
        <v>-0.12525431533807174</v>
      </c>
      <c r="AA75" s="28">
        <f t="shared" si="7"/>
        <v>1.3364587216071679E-2</v>
      </c>
      <c r="AB75" s="28">
        <f t="shared" si="7"/>
        <v>1.3370017136373841E-2</v>
      </c>
      <c r="AC75" s="28">
        <f t="shared" si="7"/>
        <v>1.3375437733085306E-2</v>
      </c>
    </row>
    <row r="76" spans="1:29" ht="14.4" customHeight="1" outlineLevel="1" collapsed="1" x14ac:dyDescent="0.3">
      <c r="A76" s="6" t="s">
        <v>2</v>
      </c>
      <c r="B76" s="6" t="s">
        <v>2</v>
      </c>
      <c r="C76" s="6" t="s">
        <v>2</v>
      </c>
      <c r="D76" s="22" t="s">
        <v>105</v>
      </c>
      <c r="E76" s="22" t="s">
        <v>106</v>
      </c>
      <c r="F76" s="25">
        <v>-712896.27</v>
      </c>
      <c r="G76" s="25">
        <v>-712896.27</v>
      </c>
      <c r="H76" s="25">
        <v>-712896.27</v>
      </c>
      <c r="I76" s="25">
        <v>-712896.27</v>
      </c>
      <c r="J76" s="25">
        <v>-712896.27</v>
      </c>
      <c r="K76" s="25">
        <v>-712896.27</v>
      </c>
      <c r="L76" s="25">
        <v>-712896.27</v>
      </c>
      <c r="M76" s="25">
        <v>-712896.27</v>
      </c>
      <c r="N76" s="25">
        <v>-712896.27</v>
      </c>
      <c r="P76" s="20">
        <f t="shared" si="8"/>
        <v>0</v>
      </c>
      <c r="Q76" s="20">
        <f t="shared" si="8"/>
        <v>0</v>
      </c>
      <c r="R76" s="20">
        <f t="shared" si="6"/>
        <v>0</v>
      </c>
      <c r="S76" s="20">
        <f t="shared" si="6"/>
        <v>0</v>
      </c>
      <c r="T76" s="20">
        <f t="shared" si="6"/>
        <v>0</v>
      </c>
      <c r="U76" s="20">
        <f t="shared" si="6"/>
        <v>0</v>
      </c>
      <c r="V76" s="20">
        <f t="shared" si="6"/>
        <v>0</v>
      </c>
      <c r="W76" s="28">
        <f t="shared" si="9"/>
        <v>0</v>
      </c>
      <c r="X76" s="28">
        <f t="shared" si="9"/>
        <v>0</v>
      </c>
      <c r="Y76" s="28">
        <f t="shared" si="7"/>
        <v>0</v>
      </c>
      <c r="Z76" s="28">
        <f t="shared" si="7"/>
        <v>0</v>
      </c>
      <c r="AA76" s="28">
        <f t="shared" si="7"/>
        <v>0</v>
      </c>
      <c r="AB76" s="28">
        <f t="shared" si="7"/>
        <v>0</v>
      </c>
      <c r="AC76" s="28">
        <f t="shared" si="7"/>
        <v>0</v>
      </c>
    </row>
    <row r="77" spans="1:29" ht="14.4" customHeight="1" outlineLevel="1" collapsed="1" x14ac:dyDescent="0.3">
      <c r="A77" s="6" t="s">
        <v>2</v>
      </c>
      <c r="B77" s="6" t="s">
        <v>2</v>
      </c>
      <c r="C77" s="6" t="s">
        <v>2</v>
      </c>
      <c r="D77" s="22" t="s">
        <v>107</v>
      </c>
      <c r="E77" s="22" t="s">
        <v>108</v>
      </c>
      <c r="F77" s="25">
        <v>-275141.21999999997</v>
      </c>
      <c r="G77" s="25">
        <v>-275141.21999999997</v>
      </c>
      <c r="H77" s="25">
        <v>-275141.21999999997</v>
      </c>
      <c r="I77" s="25">
        <v>-275141.21999999997</v>
      </c>
      <c r="J77" s="25">
        <v>-275141.21999999997</v>
      </c>
      <c r="K77" s="25">
        <v>-275141.21999999997</v>
      </c>
      <c r="L77" s="25">
        <v>-275141.21999999997</v>
      </c>
      <c r="M77" s="25">
        <v>-275141.21999999997</v>
      </c>
      <c r="N77" s="25">
        <v>-275141.21999999997</v>
      </c>
      <c r="P77" s="20">
        <f t="shared" si="8"/>
        <v>0</v>
      </c>
      <c r="Q77" s="20">
        <f t="shared" si="8"/>
        <v>0</v>
      </c>
      <c r="R77" s="20">
        <f t="shared" si="6"/>
        <v>0</v>
      </c>
      <c r="S77" s="20">
        <f t="shared" si="6"/>
        <v>0</v>
      </c>
      <c r="T77" s="20">
        <f t="shared" si="6"/>
        <v>0</v>
      </c>
      <c r="U77" s="20">
        <f t="shared" si="6"/>
        <v>0</v>
      </c>
      <c r="V77" s="20">
        <f t="shared" si="6"/>
        <v>0</v>
      </c>
      <c r="W77" s="28">
        <f t="shared" si="9"/>
        <v>0</v>
      </c>
      <c r="X77" s="28">
        <f t="shared" si="9"/>
        <v>0</v>
      </c>
      <c r="Y77" s="28">
        <f t="shared" si="7"/>
        <v>0</v>
      </c>
      <c r="Z77" s="28">
        <f t="shared" si="7"/>
        <v>0</v>
      </c>
      <c r="AA77" s="28">
        <f t="shared" si="7"/>
        <v>0</v>
      </c>
      <c r="AB77" s="28">
        <f t="shared" si="7"/>
        <v>0</v>
      </c>
      <c r="AC77" s="28">
        <f t="shared" si="7"/>
        <v>0</v>
      </c>
    </row>
    <row r="78" spans="1:29" ht="14.4" customHeight="1" outlineLevel="1" collapsed="1" x14ac:dyDescent="0.3">
      <c r="A78" s="6" t="s">
        <v>2</v>
      </c>
      <c r="B78" s="6" t="s">
        <v>2</v>
      </c>
      <c r="C78" s="6" t="s">
        <v>2</v>
      </c>
      <c r="D78" s="22" t="s">
        <v>109</v>
      </c>
      <c r="E78" s="22" t="s">
        <v>110</v>
      </c>
      <c r="F78" s="25">
        <v>-103272.91</v>
      </c>
      <c r="G78" s="25">
        <v>-103272.91</v>
      </c>
      <c r="H78" s="25">
        <v>-103272.91</v>
      </c>
      <c r="I78" s="25">
        <v>-103272.91</v>
      </c>
      <c r="J78" s="25">
        <v>-103272.91</v>
      </c>
      <c r="K78" s="25">
        <v>-103272.91</v>
      </c>
      <c r="L78" s="25">
        <v>-103272.91</v>
      </c>
      <c r="M78" s="25">
        <v>-103272.91</v>
      </c>
      <c r="N78" s="25">
        <v>-103272.91</v>
      </c>
      <c r="P78" s="20">
        <f t="shared" si="8"/>
        <v>0</v>
      </c>
      <c r="Q78" s="20">
        <f t="shared" si="8"/>
        <v>0</v>
      </c>
      <c r="R78" s="20">
        <f t="shared" si="6"/>
        <v>0</v>
      </c>
      <c r="S78" s="20">
        <f t="shared" si="6"/>
        <v>0</v>
      </c>
      <c r="T78" s="20">
        <f t="shared" si="6"/>
        <v>0</v>
      </c>
      <c r="U78" s="20">
        <f t="shared" si="6"/>
        <v>0</v>
      </c>
      <c r="V78" s="20">
        <f t="shared" si="6"/>
        <v>0</v>
      </c>
      <c r="W78" s="28">
        <f t="shared" si="9"/>
        <v>0</v>
      </c>
      <c r="X78" s="28">
        <f t="shared" si="9"/>
        <v>0</v>
      </c>
      <c r="Y78" s="28">
        <f t="shared" si="7"/>
        <v>0</v>
      </c>
      <c r="Z78" s="28">
        <f t="shared" si="7"/>
        <v>0</v>
      </c>
      <c r="AA78" s="28">
        <f t="shared" si="7"/>
        <v>0</v>
      </c>
      <c r="AB78" s="28">
        <f t="shared" si="7"/>
        <v>0</v>
      </c>
      <c r="AC78" s="28">
        <f t="shared" si="7"/>
        <v>0</v>
      </c>
    </row>
    <row r="79" spans="1:29" ht="14.4" customHeight="1" outlineLevel="1" collapsed="1" x14ac:dyDescent="0.3">
      <c r="A79" s="6" t="s">
        <v>2</v>
      </c>
      <c r="B79" s="6" t="s">
        <v>2</v>
      </c>
      <c r="C79" s="6" t="s">
        <v>2</v>
      </c>
      <c r="D79" s="22" t="s">
        <v>111</v>
      </c>
      <c r="E79" s="22" t="s">
        <v>112</v>
      </c>
      <c r="F79" s="25">
        <v>-94640.67</v>
      </c>
      <c r="G79" s="25">
        <v>-94640.67</v>
      </c>
      <c r="H79" s="25">
        <v>-94640.67</v>
      </c>
      <c r="I79" s="25">
        <v>-94640.67</v>
      </c>
      <c r="J79" s="25">
        <v>-94640.67</v>
      </c>
      <c r="K79" s="25">
        <v>-94640.67</v>
      </c>
      <c r="L79" s="25">
        <v>-94640.67</v>
      </c>
      <c r="M79" s="25">
        <v>-94640.67</v>
      </c>
      <c r="N79" s="25">
        <v>-94640.67</v>
      </c>
      <c r="P79" s="20">
        <f t="shared" si="8"/>
        <v>0</v>
      </c>
      <c r="Q79" s="20">
        <f t="shared" si="8"/>
        <v>0</v>
      </c>
      <c r="R79" s="20">
        <f t="shared" si="6"/>
        <v>0</v>
      </c>
      <c r="S79" s="20">
        <f t="shared" si="6"/>
        <v>0</v>
      </c>
      <c r="T79" s="20">
        <f t="shared" si="6"/>
        <v>0</v>
      </c>
      <c r="U79" s="20">
        <f t="shared" si="6"/>
        <v>0</v>
      </c>
      <c r="V79" s="20">
        <f t="shared" si="6"/>
        <v>0</v>
      </c>
      <c r="W79" s="28">
        <f t="shared" si="9"/>
        <v>0</v>
      </c>
      <c r="X79" s="28">
        <f t="shared" si="9"/>
        <v>0</v>
      </c>
      <c r="Y79" s="28">
        <f t="shared" si="7"/>
        <v>0</v>
      </c>
      <c r="Z79" s="28">
        <f t="shared" si="7"/>
        <v>0</v>
      </c>
      <c r="AA79" s="28">
        <f t="shared" si="7"/>
        <v>0</v>
      </c>
      <c r="AB79" s="28">
        <f t="shared" si="7"/>
        <v>0</v>
      </c>
      <c r="AC79" s="28">
        <f t="shared" si="7"/>
        <v>0</v>
      </c>
    </row>
    <row r="80" spans="1:29" ht="14.4" customHeight="1" outlineLevel="1" collapsed="1" x14ac:dyDescent="0.3">
      <c r="A80" s="6" t="s">
        <v>2</v>
      </c>
      <c r="B80" s="6" t="s">
        <v>2</v>
      </c>
      <c r="C80" s="6" t="s">
        <v>2</v>
      </c>
      <c r="D80" s="22" t="s">
        <v>113</v>
      </c>
      <c r="E80" s="22" t="s">
        <v>114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P80" s="20">
        <f t="shared" si="8"/>
        <v>0</v>
      </c>
      <c r="Q80" s="20">
        <f t="shared" si="8"/>
        <v>0</v>
      </c>
      <c r="R80" s="20">
        <f t="shared" si="6"/>
        <v>0</v>
      </c>
      <c r="S80" s="20">
        <f t="shared" si="6"/>
        <v>0</v>
      </c>
      <c r="T80" s="20">
        <f t="shared" si="6"/>
        <v>0</v>
      </c>
      <c r="U80" s="20">
        <f t="shared" si="6"/>
        <v>0</v>
      </c>
      <c r="V80" s="20">
        <f t="shared" si="6"/>
        <v>0</v>
      </c>
      <c r="W80" s="28" t="e">
        <f t="shared" si="9"/>
        <v>#DIV/0!</v>
      </c>
      <c r="X80" s="28" t="e">
        <f t="shared" si="9"/>
        <v>#DIV/0!</v>
      </c>
      <c r="Y80" s="28" t="e">
        <f t="shared" si="7"/>
        <v>#DIV/0!</v>
      </c>
      <c r="Z80" s="28" t="e">
        <f t="shared" si="7"/>
        <v>#DIV/0!</v>
      </c>
      <c r="AA80" s="28" t="e">
        <f t="shared" si="7"/>
        <v>#DIV/0!</v>
      </c>
      <c r="AB80" s="28" t="e">
        <f t="shared" si="7"/>
        <v>#DIV/0!</v>
      </c>
      <c r="AC80" s="28" t="e">
        <f t="shared" si="7"/>
        <v>#DIV/0!</v>
      </c>
    </row>
    <row r="81" spans="1:29" ht="14.4" customHeight="1" outlineLevel="1" collapsed="1" x14ac:dyDescent="0.3">
      <c r="A81" s="6" t="s">
        <v>2</v>
      </c>
      <c r="B81" s="6" t="s">
        <v>2</v>
      </c>
      <c r="C81" s="6" t="s">
        <v>2</v>
      </c>
      <c r="D81" s="22" t="s">
        <v>115</v>
      </c>
      <c r="E81" s="22" t="s">
        <v>116</v>
      </c>
      <c r="F81" s="25">
        <v>6794.64</v>
      </c>
      <c r="G81" s="25">
        <v>6794.64</v>
      </c>
      <c r="H81" s="25">
        <v>6794.64</v>
      </c>
      <c r="I81" s="25">
        <v>6794.64</v>
      </c>
      <c r="J81" s="25">
        <v>6794.64</v>
      </c>
      <c r="K81" s="25">
        <v>6794.64</v>
      </c>
      <c r="L81" s="25">
        <v>6794.64</v>
      </c>
      <c r="M81" s="25">
        <v>6794.64</v>
      </c>
      <c r="N81" s="25">
        <v>6794.64</v>
      </c>
      <c r="P81" s="20">
        <f t="shared" si="8"/>
        <v>0</v>
      </c>
      <c r="Q81" s="20">
        <f t="shared" si="8"/>
        <v>0</v>
      </c>
      <c r="R81" s="20">
        <f t="shared" si="6"/>
        <v>0</v>
      </c>
      <c r="S81" s="20">
        <f t="shared" si="6"/>
        <v>0</v>
      </c>
      <c r="T81" s="20">
        <f t="shared" si="6"/>
        <v>0</v>
      </c>
      <c r="U81" s="20">
        <f t="shared" si="6"/>
        <v>0</v>
      </c>
      <c r="V81" s="20">
        <f t="shared" si="6"/>
        <v>0</v>
      </c>
      <c r="W81" s="28">
        <f t="shared" si="9"/>
        <v>0</v>
      </c>
      <c r="X81" s="28">
        <f t="shared" si="9"/>
        <v>0</v>
      </c>
      <c r="Y81" s="28">
        <f t="shared" si="7"/>
        <v>0</v>
      </c>
      <c r="Z81" s="28">
        <f t="shared" si="7"/>
        <v>0</v>
      </c>
      <c r="AA81" s="28">
        <f t="shared" si="7"/>
        <v>0</v>
      </c>
      <c r="AB81" s="28">
        <f t="shared" si="7"/>
        <v>0</v>
      </c>
      <c r="AC81" s="28">
        <f t="shared" si="7"/>
        <v>0</v>
      </c>
    </row>
    <row r="82" spans="1:29" x14ac:dyDescent="0.3">
      <c r="A82" s="6" t="s">
        <v>2</v>
      </c>
      <c r="B82" s="6" t="s">
        <v>2</v>
      </c>
      <c r="C82" s="6" t="s">
        <v>2</v>
      </c>
      <c r="D82" s="170" t="s">
        <v>117</v>
      </c>
      <c r="E82" s="171"/>
      <c r="F82" s="25">
        <f>Nurmes!F77+Valtimo!F82</f>
        <v>-724091.58000000007</v>
      </c>
      <c r="G82" s="25">
        <f>Nurmes!G77+Valtimo!G82</f>
        <v>-711171</v>
      </c>
      <c r="H82" s="25">
        <f>Nurmes!H77+Valtimo!H82</f>
        <v>-593564</v>
      </c>
      <c r="I82" s="25">
        <f>Nurmes!I77+Valtimo!I82</f>
        <v>-598913</v>
      </c>
      <c r="J82" s="25">
        <f>Nurmes!J77+Valtimo!J82</f>
        <v>-604879</v>
      </c>
      <c r="K82" s="25">
        <f>Nurmes!K77+Valtimo!K82</f>
        <v>-575912.62291199993</v>
      </c>
      <c r="L82" s="25">
        <f>Nurmes!L77+Valtimo!L82</f>
        <v>-588475.84325568005</v>
      </c>
      <c r="M82" s="25">
        <f>Nurmes!M77+Valtimo!M82</f>
        <v>-601426.27795451507</v>
      </c>
      <c r="N82" s="25">
        <f>Nurmes!N77+Valtimo!N82</f>
        <v>-614779.67352633271</v>
      </c>
      <c r="P82" s="20">
        <f t="shared" si="8"/>
        <v>117607</v>
      </c>
      <c r="Q82" s="20">
        <f t="shared" si="8"/>
        <v>-5349</v>
      </c>
      <c r="R82" s="20">
        <f t="shared" si="6"/>
        <v>-5966</v>
      </c>
      <c r="S82" s="20">
        <f t="shared" si="6"/>
        <v>28966.377088000067</v>
      </c>
      <c r="T82" s="20">
        <f t="shared" si="6"/>
        <v>-12563.220343680121</v>
      </c>
      <c r="U82" s="20">
        <f t="shared" si="6"/>
        <v>-12950.434698835015</v>
      </c>
      <c r="V82" s="20">
        <f t="shared" si="6"/>
        <v>-13353.395571817644</v>
      </c>
      <c r="W82" s="28">
        <f t="shared" si="9"/>
        <v>-0.16537091641813292</v>
      </c>
      <c r="X82" s="28">
        <f t="shared" si="9"/>
        <v>9.011665127939026E-3</v>
      </c>
      <c r="Y82" s="28">
        <f t="shared" si="7"/>
        <v>9.9613800334940137E-3</v>
      </c>
      <c r="Z82" s="28">
        <f t="shared" si="7"/>
        <v>-4.7887886813726493E-2</v>
      </c>
      <c r="AA82" s="28">
        <f t="shared" si="7"/>
        <v>2.1814455602928839E-2</v>
      </c>
      <c r="AB82" s="28">
        <f t="shared" si="7"/>
        <v>2.2006739694170132E-2</v>
      </c>
      <c r="AC82" s="28">
        <f t="shared" si="7"/>
        <v>2.2202880155541758E-2</v>
      </c>
    </row>
    <row r="83" spans="1:29" ht="14.4" customHeight="1" outlineLevel="1" collapsed="1" x14ac:dyDescent="0.3">
      <c r="A83" s="6" t="s">
        <v>2</v>
      </c>
      <c r="B83" s="6" t="s">
        <v>2</v>
      </c>
      <c r="C83" s="6" t="s">
        <v>2</v>
      </c>
      <c r="D83" s="22" t="s">
        <v>118</v>
      </c>
      <c r="E83" s="22" t="s">
        <v>119</v>
      </c>
      <c r="F83" s="25">
        <v>-50139.3</v>
      </c>
      <c r="G83" s="25">
        <v>-50139.3</v>
      </c>
      <c r="H83" s="25">
        <v>-50139.3</v>
      </c>
      <c r="I83" s="25">
        <v>-50139.3</v>
      </c>
      <c r="J83" s="25">
        <v>-50139.3</v>
      </c>
      <c r="K83" s="25">
        <v>-50139.3</v>
      </c>
      <c r="L83" s="25">
        <v>-50139.3</v>
      </c>
      <c r="M83" s="25">
        <v>-50139.3</v>
      </c>
      <c r="N83" s="25">
        <v>-50139.3</v>
      </c>
      <c r="P83" s="20">
        <f t="shared" si="8"/>
        <v>0</v>
      </c>
      <c r="Q83" s="20">
        <f t="shared" si="8"/>
        <v>0</v>
      </c>
      <c r="R83" s="20">
        <f t="shared" si="6"/>
        <v>0</v>
      </c>
      <c r="S83" s="20">
        <f t="shared" si="6"/>
        <v>0</v>
      </c>
      <c r="T83" s="20">
        <f t="shared" si="6"/>
        <v>0</v>
      </c>
      <c r="U83" s="20">
        <f t="shared" si="6"/>
        <v>0</v>
      </c>
      <c r="V83" s="20">
        <f t="shared" si="6"/>
        <v>0</v>
      </c>
      <c r="W83" s="28">
        <f t="shared" si="9"/>
        <v>0</v>
      </c>
      <c r="X83" s="28">
        <f t="shared" si="9"/>
        <v>0</v>
      </c>
      <c r="Y83" s="28">
        <f t="shared" si="7"/>
        <v>0</v>
      </c>
      <c r="Z83" s="28">
        <f t="shared" si="7"/>
        <v>0</v>
      </c>
      <c r="AA83" s="28">
        <f t="shared" si="7"/>
        <v>0</v>
      </c>
      <c r="AB83" s="28">
        <f t="shared" si="7"/>
        <v>0</v>
      </c>
      <c r="AC83" s="28">
        <f t="shared" si="7"/>
        <v>0</v>
      </c>
    </row>
    <row r="84" spans="1:29" ht="14.4" customHeight="1" outlineLevel="1" collapsed="1" x14ac:dyDescent="0.3">
      <c r="A84" s="6" t="s">
        <v>2</v>
      </c>
      <c r="B84" s="6" t="s">
        <v>2</v>
      </c>
      <c r="C84" s="6" t="s">
        <v>2</v>
      </c>
      <c r="D84" s="22" t="s">
        <v>120</v>
      </c>
      <c r="E84" s="22" t="s">
        <v>121</v>
      </c>
      <c r="F84" s="25">
        <v>-96746.25</v>
      </c>
      <c r="G84" s="25">
        <v>-96746.25</v>
      </c>
      <c r="H84" s="25">
        <v>-96746.25</v>
      </c>
      <c r="I84" s="25">
        <v>-96746.25</v>
      </c>
      <c r="J84" s="25">
        <v>-96746.25</v>
      </c>
      <c r="K84" s="25">
        <v>-96746.25</v>
      </c>
      <c r="L84" s="25">
        <v>-96746.25</v>
      </c>
      <c r="M84" s="25">
        <v>-96746.25</v>
      </c>
      <c r="N84" s="25">
        <v>-96746.25</v>
      </c>
      <c r="P84" s="20">
        <f t="shared" si="8"/>
        <v>0</v>
      </c>
      <c r="Q84" s="20">
        <f t="shared" si="8"/>
        <v>0</v>
      </c>
      <c r="R84" s="20">
        <f t="shared" si="6"/>
        <v>0</v>
      </c>
      <c r="S84" s="20">
        <f t="shared" si="6"/>
        <v>0</v>
      </c>
      <c r="T84" s="20">
        <f t="shared" si="6"/>
        <v>0</v>
      </c>
      <c r="U84" s="20">
        <f t="shared" si="6"/>
        <v>0</v>
      </c>
      <c r="V84" s="20">
        <f t="shared" si="6"/>
        <v>0</v>
      </c>
      <c r="W84" s="28">
        <f t="shared" si="9"/>
        <v>0</v>
      </c>
      <c r="X84" s="28">
        <f t="shared" si="9"/>
        <v>0</v>
      </c>
      <c r="Y84" s="28">
        <f t="shared" si="7"/>
        <v>0</v>
      </c>
      <c r="Z84" s="28">
        <f t="shared" si="7"/>
        <v>0</v>
      </c>
      <c r="AA84" s="28">
        <f t="shared" si="7"/>
        <v>0</v>
      </c>
      <c r="AB84" s="28">
        <f t="shared" si="7"/>
        <v>0</v>
      </c>
      <c r="AC84" s="28">
        <f t="shared" si="7"/>
        <v>0</v>
      </c>
    </row>
    <row r="85" spans="1:29" ht="14.4" customHeight="1" outlineLevel="1" collapsed="1" x14ac:dyDescent="0.3">
      <c r="A85" s="6" t="s">
        <v>2</v>
      </c>
      <c r="B85" s="6" t="s">
        <v>2</v>
      </c>
      <c r="C85" s="6" t="s">
        <v>2</v>
      </c>
      <c r="D85" s="22" t="s">
        <v>122</v>
      </c>
      <c r="E85" s="22" t="s">
        <v>123</v>
      </c>
      <c r="F85" s="25">
        <v>-97592.88</v>
      </c>
      <c r="G85" s="25">
        <v>-97592.88</v>
      </c>
      <c r="H85" s="25">
        <v>-97592.88</v>
      </c>
      <c r="I85" s="25">
        <v>-97592.88</v>
      </c>
      <c r="J85" s="25">
        <v>-97592.88</v>
      </c>
      <c r="K85" s="25">
        <v>-97592.88</v>
      </c>
      <c r="L85" s="25">
        <v>-97592.88</v>
      </c>
      <c r="M85" s="25">
        <v>-97592.88</v>
      </c>
      <c r="N85" s="25">
        <v>-97592.88</v>
      </c>
      <c r="P85" s="20">
        <f t="shared" si="8"/>
        <v>0</v>
      </c>
      <c r="Q85" s="20">
        <f t="shared" si="8"/>
        <v>0</v>
      </c>
      <c r="R85" s="20">
        <f t="shared" si="6"/>
        <v>0</v>
      </c>
      <c r="S85" s="20">
        <f t="shared" si="6"/>
        <v>0</v>
      </c>
      <c r="T85" s="20">
        <f t="shared" si="6"/>
        <v>0</v>
      </c>
      <c r="U85" s="20">
        <f t="shared" si="6"/>
        <v>0</v>
      </c>
      <c r="V85" s="20">
        <f t="shared" si="6"/>
        <v>0</v>
      </c>
      <c r="W85" s="28">
        <f t="shared" si="9"/>
        <v>0</v>
      </c>
      <c r="X85" s="28">
        <f t="shared" si="9"/>
        <v>0</v>
      </c>
      <c r="Y85" s="28">
        <f t="shared" si="7"/>
        <v>0</v>
      </c>
      <c r="Z85" s="28">
        <f t="shared" si="7"/>
        <v>0</v>
      </c>
      <c r="AA85" s="28">
        <f t="shared" si="7"/>
        <v>0</v>
      </c>
      <c r="AB85" s="28">
        <f t="shared" si="7"/>
        <v>0</v>
      </c>
      <c r="AC85" s="28">
        <f t="shared" si="7"/>
        <v>0</v>
      </c>
    </row>
    <row r="86" spans="1:29" ht="14.4" customHeight="1" outlineLevel="1" collapsed="1" x14ac:dyDescent="0.3">
      <c r="A86" s="6" t="s">
        <v>2</v>
      </c>
      <c r="B86" s="6" t="s">
        <v>2</v>
      </c>
      <c r="C86" s="6" t="s">
        <v>2</v>
      </c>
      <c r="D86" s="22" t="s">
        <v>124</v>
      </c>
      <c r="E86" s="22" t="s">
        <v>125</v>
      </c>
      <c r="F86" s="25">
        <v>-1376.69</v>
      </c>
      <c r="G86" s="25">
        <v>-1376.69</v>
      </c>
      <c r="H86" s="25">
        <v>-1376.69</v>
      </c>
      <c r="I86" s="25">
        <v>-1376.69</v>
      </c>
      <c r="J86" s="25">
        <v>-1376.69</v>
      </c>
      <c r="K86" s="25">
        <v>-1376.69</v>
      </c>
      <c r="L86" s="25">
        <v>-1376.69</v>
      </c>
      <c r="M86" s="25">
        <v>-1376.69</v>
      </c>
      <c r="N86" s="25">
        <v>-1376.69</v>
      </c>
      <c r="P86" s="20">
        <f t="shared" si="8"/>
        <v>0</v>
      </c>
      <c r="Q86" s="20">
        <f t="shared" si="8"/>
        <v>0</v>
      </c>
      <c r="R86" s="20">
        <f t="shared" si="6"/>
        <v>0</v>
      </c>
      <c r="S86" s="20">
        <f t="shared" si="6"/>
        <v>0</v>
      </c>
      <c r="T86" s="20">
        <f t="shared" si="6"/>
        <v>0</v>
      </c>
      <c r="U86" s="20">
        <f t="shared" si="6"/>
        <v>0</v>
      </c>
      <c r="V86" s="20">
        <f t="shared" si="6"/>
        <v>0</v>
      </c>
      <c r="W86" s="28">
        <f t="shared" si="9"/>
        <v>0</v>
      </c>
      <c r="X86" s="28">
        <f t="shared" si="9"/>
        <v>0</v>
      </c>
      <c r="Y86" s="28">
        <f t="shared" si="7"/>
        <v>0</v>
      </c>
      <c r="Z86" s="28">
        <f t="shared" si="7"/>
        <v>0</v>
      </c>
      <c r="AA86" s="28">
        <f t="shared" si="7"/>
        <v>0</v>
      </c>
      <c r="AB86" s="28">
        <f t="shared" si="7"/>
        <v>0</v>
      </c>
      <c r="AC86" s="28">
        <f t="shared" si="7"/>
        <v>0</v>
      </c>
    </row>
    <row r="87" spans="1:29" ht="14.4" customHeight="1" outlineLevel="1" collapsed="1" x14ac:dyDescent="0.3">
      <c r="A87" s="6" t="s">
        <v>2</v>
      </c>
      <c r="B87" s="6" t="s">
        <v>2</v>
      </c>
      <c r="C87" s="6" t="s">
        <v>2</v>
      </c>
      <c r="D87" s="22" t="s">
        <v>126</v>
      </c>
      <c r="E87" s="22" t="s">
        <v>127</v>
      </c>
      <c r="F87" s="25">
        <v>6761.11</v>
      </c>
      <c r="G87" s="25">
        <v>6761.11</v>
      </c>
      <c r="H87" s="25">
        <v>6761.11</v>
      </c>
      <c r="I87" s="25">
        <v>6761.11</v>
      </c>
      <c r="J87" s="25">
        <v>6761.11</v>
      </c>
      <c r="K87" s="25">
        <v>6761.11</v>
      </c>
      <c r="L87" s="25">
        <v>6761.11</v>
      </c>
      <c r="M87" s="25">
        <v>6761.11</v>
      </c>
      <c r="N87" s="25">
        <v>6761.11</v>
      </c>
      <c r="P87" s="20">
        <f t="shared" si="8"/>
        <v>0</v>
      </c>
      <c r="Q87" s="20">
        <f t="shared" si="8"/>
        <v>0</v>
      </c>
      <c r="R87" s="20">
        <f t="shared" si="6"/>
        <v>0</v>
      </c>
      <c r="S87" s="20">
        <f t="shared" si="6"/>
        <v>0</v>
      </c>
      <c r="T87" s="20">
        <f t="shared" si="6"/>
        <v>0</v>
      </c>
      <c r="U87" s="20">
        <f t="shared" si="6"/>
        <v>0</v>
      </c>
      <c r="V87" s="20">
        <f t="shared" si="6"/>
        <v>0</v>
      </c>
      <c r="W87" s="28">
        <f t="shared" si="9"/>
        <v>0</v>
      </c>
      <c r="X87" s="28">
        <f t="shared" si="9"/>
        <v>0</v>
      </c>
      <c r="Y87" s="28">
        <f t="shared" si="7"/>
        <v>0</v>
      </c>
      <c r="Z87" s="28">
        <f t="shared" si="7"/>
        <v>0</v>
      </c>
      <c r="AA87" s="28">
        <f t="shared" si="7"/>
        <v>0</v>
      </c>
      <c r="AB87" s="28">
        <f t="shared" si="7"/>
        <v>0</v>
      </c>
      <c r="AC87" s="28">
        <f t="shared" si="7"/>
        <v>0</v>
      </c>
    </row>
    <row r="88" spans="1:29" ht="14.4" customHeight="1" outlineLevel="1" collapsed="1" x14ac:dyDescent="0.3">
      <c r="A88" s="6" t="s">
        <v>2</v>
      </c>
      <c r="B88" s="6" t="s">
        <v>2</v>
      </c>
      <c r="C88" s="6" t="s">
        <v>2</v>
      </c>
      <c r="D88" s="6" t="s">
        <v>2</v>
      </c>
      <c r="E88" s="6" t="s">
        <v>2</v>
      </c>
      <c r="F88" s="6" t="s">
        <v>2</v>
      </c>
      <c r="G88" s="6" t="s">
        <v>2</v>
      </c>
      <c r="H88" s="6" t="s">
        <v>2</v>
      </c>
      <c r="I88" s="6" t="s">
        <v>2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P88" s="20" t="e">
        <f t="shared" si="8"/>
        <v>#VALUE!</v>
      </c>
      <c r="Q88" s="20" t="e">
        <f t="shared" si="8"/>
        <v>#VALUE!</v>
      </c>
      <c r="R88" s="20" t="e">
        <f t="shared" si="6"/>
        <v>#VALUE!</v>
      </c>
      <c r="S88" s="20" t="e">
        <f t="shared" si="6"/>
        <v>#VALUE!</v>
      </c>
      <c r="T88" s="20" t="e">
        <f t="shared" si="6"/>
        <v>#VALUE!</v>
      </c>
      <c r="U88" s="20" t="e">
        <f t="shared" si="6"/>
        <v>#VALUE!</v>
      </c>
      <c r="V88" s="20" t="e">
        <f t="shared" si="6"/>
        <v>#VALUE!</v>
      </c>
      <c r="W88" s="28" t="e">
        <f t="shared" si="9"/>
        <v>#VALUE!</v>
      </c>
      <c r="X88" s="28" t="e">
        <f t="shared" si="9"/>
        <v>#VALUE!</v>
      </c>
      <c r="Y88" s="28" t="e">
        <f t="shared" si="7"/>
        <v>#VALUE!</v>
      </c>
      <c r="Z88" s="28" t="e">
        <f t="shared" si="7"/>
        <v>#VALUE!</v>
      </c>
      <c r="AA88" s="28" t="e">
        <f t="shared" si="7"/>
        <v>#VALUE!</v>
      </c>
      <c r="AB88" s="28" t="e">
        <f t="shared" si="7"/>
        <v>#VALUE!</v>
      </c>
      <c r="AC88" s="28" t="e">
        <f t="shared" si="7"/>
        <v>#VALUE!</v>
      </c>
    </row>
    <row r="89" spans="1:29" x14ac:dyDescent="0.3">
      <c r="A89" s="22" t="s">
        <v>2</v>
      </c>
      <c r="B89" s="170" t="s">
        <v>128</v>
      </c>
      <c r="C89" s="171"/>
      <c r="D89" s="171"/>
      <c r="E89" s="171"/>
      <c r="F89" s="25">
        <f>Nurmes!F84+Valtimo!F89</f>
        <v>-49492142.820000008</v>
      </c>
      <c r="G89" s="25">
        <f>Nurmes!G84+Valtimo!G89</f>
        <v>-48961633.020000003</v>
      </c>
      <c r="H89" s="25">
        <f>Nurmes!H84+Valtimo!H89</f>
        <v>-51837621</v>
      </c>
      <c r="I89" s="25">
        <f>Nurmes!I84+Valtimo!I89</f>
        <v>-53177590</v>
      </c>
      <c r="J89" s="25">
        <f>Nurmes!J84+Valtimo!J89</f>
        <v>-54545933</v>
      </c>
      <c r="K89" s="25">
        <f>Nurmes!K84+Valtimo!K89</f>
        <v>-55948071.563327983</v>
      </c>
      <c r="L89" s="25">
        <f>Nurmes!L84+Valtimo!L89</f>
        <v>-57542330.542905822</v>
      </c>
      <c r="M89" s="25">
        <f>Nurmes!M84+Valtimo!M89</f>
        <v>-59182649.445357278</v>
      </c>
      <c r="N89" s="25">
        <f>Nurmes!N84+Valtimo!N89</f>
        <v>-60870372.943591669</v>
      </c>
      <c r="P89" s="20">
        <f t="shared" si="8"/>
        <v>-2875987.9799999967</v>
      </c>
      <c r="Q89" s="20">
        <f t="shared" si="8"/>
        <v>-1339969</v>
      </c>
      <c r="R89" s="20">
        <f t="shared" si="6"/>
        <v>-1368343</v>
      </c>
      <c r="S89" s="20">
        <f t="shared" si="6"/>
        <v>-1402138.563327983</v>
      </c>
      <c r="T89" s="20">
        <f t="shared" si="6"/>
        <v>-1594258.9795778394</v>
      </c>
      <c r="U89" s="20">
        <f t="shared" si="6"/>
        <v>-1640318.9024514556</v>
      </c>
      <c r="V89" s="20">
        <f t="shared" si="6"/>
        <v>-1687723.4982343912</v>
      </c>
      <c r="W89" s="28">
        <f t="shared" si="9"/>
        <v>5.8739625347569678E-2</v>
      </c>
      <c r="X89" s="28">
        <f t="shared" si="9"/>
        <v>2.5849353696227689E-2</v>
      </c>
      <c r="Y89" s="28">
        <f t="shared" si="7"/>
        <v>2.5731572265685603E-2</v>
      </c>
      <c r="Z89" s="28">
        <f t="shared" si="7"/>
        <v>2.5705648179635741E-2</v>
      </c>
      <c r="AA89" s="28">
        <f t="shared" si="7"/>
        <v>2.849533388784075E-2</v>
      </c>
      <c r="AB89" s="28">
        <f t="shared" si="7"/>
        <v>2.850629939689998E-2</v>
      </c>
      <c r="AC89" s="28">
        <f t="shared" si="7"/>
        <v>2.8517200802114288E-2</v>
      </c>
    </row>
    <row r="90" spans="1:29" ht="14.4" customHeight="1" outlineLevel="1" collapsed="1" x14ac:dyDescent="0.3">
      <c r="A90" s="6" t="s">
        <v>2</v>
      </c>
      <c r="B90" s="6" t="s">
        <v>2</v>
      </c>
      <c r="C90" s="6" t="s">
        <v>2</v>
      </c>
      <c r="D90" s="22" t="s">
        <v>129</v>
      </c>
      <c r="E90" s="22" t="s">
        <v>130</v>
      </c>
      <c r="F90" s="25">
        <v>-89365.47</v>
      </c>
      <c r="G90" s="25">
        <v>-89365.47</v>
      </c>
      <c r="H90" s="25">
        <v>-89365.47</v>
      </c>
      <c r="I90" s="25">
        <v>-89365.47</v>
      </c>
      <c r="J90" s="25">
        <v>-89365.47</v>
      </c>
      <c r="K90" s="25">
        <v>-89365.47</v>
      </c>
      <c r="L90" s="25">
        <v>-89365.47</v>
      </c>
      <c r="M90" s="25">
        <v>-89365.47</v>
      </c>
      <c r="N90" s="25">
        <v>-89365.47</v>
      </c>
      <c r="P90" s="20">
        <f t="shared" si="8"/>
        <v>0</v>
      </c>
      <c r="Q90" s="20">
        <f t="shared" si="8"/>
        <v>0</v>
      </c>
      <c r="R90" s="20">
        <f t="shared" si="6"/>
        <v>0</v>
      </c>
      <c r="S90" s="20">
        <f t="shared" si="6"/>
        <v>0</v>
      </c>
      <c r="T90" s="20">
        <f t="shared" si="6"/>
        <v>0</v>
      </c>
      <c r="U90" s="20">
        <f t="shared" si="6"/>
        <v>0</v>
      </c>
      <c r="V90" s="20">
        <f t="shared" si="6"/>
        <v>0</v>
      </c>
      <c r="W90" s="28">
        <f t="shared" si="9"/>
        <v>0</v>
      </c>
      <c r="X90" s="28">
        <f t="shared" si="9"/>
        <v>0</v>
      </c>
      <c r="Y90" s="28">
        <f t="shared" si="7"/>
        <v>0</v>
      </c>
      <c r="Z90" s="28">
        <f t="shared" si="7"/>
        <v>0</v>
      </c>
      <c r="AA90" s="28">
        <f t="shared" si="7"/>
        <v>0</v>
      </c>
      <c r="AB90" s="28">
        <f t="shared" si="7"/>
        <v>0</v>
      </c>
      <c r="AC90" s="28">
        <f t="shared" si="7"/>
        <v>0</v>
      </c>
    </row>
    <row r="91" spans="1:29" ht="14.4" customHeight="1" outlineLevel="1" collapsed="1" x14ac:dyDescent="0.3">
      <c r="A91" s="6" t="s">
        <v>2</v>
      </c>
      <c r="B91" s="6" t="s">
        <v>2</v>
      </c>
      <c r="C91" s="6" t="s">
        <v>2</v>
      </c>
      <c r="D91" s="22" t="s">
        <v>131</v>
      </c>
      <c r="E91" s="22" t="s">
        <v>132</v>
      </c>
      <c r="F91" s="25">
        <v>-10723759.859999999</v>
      </c>
      <c r="G91" s="25">
        <v>-10723759.859999999</v>
      </c>
      <c r="H91" s="25">
        <v>-10723759.859999999</v>
      </c>
      <c r="I91" s="25">
        <v>-10723759.859999999</v>
      </c>
      <c r="J91" s="25">
        <v>-10723759.859999999</v>
      </c>
      <c r="K91" s="25">
        <v>-10723759.859999999</v>
      </c>
      <c r="L91" s="25">
        <v>-10723759.859999999</v>
      </c>
      <c r="M91" s="25">
        <v>-10723759.859999999</v>
      </c>
      <c r="N91" s="25">
        <v>-10723759.859999999</v>
      </c>
      <c r="P91" s="20">
        <f t="shared" si="8"/>
        <v>0</v>
      </c>
      <c r="Q91" s="20">
        <f t="shared" si="8"/>
        <v>0</v>
      </c>
      <c r="R91" s="20">
        <f t="shared" si="6"/>
        <v>0</v>
      </c>
      <c r="S91" s="20">
        <f t="shared" si="6"/>
        <v>0</v>
      </c>
      <c r="T91" s="20">
        <f t="shared" si="6"/>
        <v>0</v>
      </c>
      <c r="U91" s="20">
        <f t="shared" si="6"/>
        <v>0</v>
      </c>
      <c r="V91" s="20">
        <f t="shared" si="6"/>
        <v>0</v>
      </c>
      <c r="W91" s="28">
        <f t="shared" si="9"/>
        <v>0</v>
      </c>
      <c r="X91" s="28">
        <f t="shared" si="9"/>
        <v>0</v>
      </c>
      <c r="Y91" s="28">
        <f t="shared" si="7"/>
        <v>0</v>
      </c>
      <c r="Z91" s="28">
        <f t="shared" si="7"/>
        <v>0</v>
      </c>
      <c r="AA91" s="28">
        <f t="shared" si="7"/>
        <v>0</v>
      </c>
      <c r="AB91" s="28">
        <f t="shared" si="7"/>
        <v>0</v>
      </c>
      <c r="AC91" s="28">
        <f t="shared" si="7"/>
        <v>0</v>
      </c>
    </row>
    <row r="92" spans="1:29" ht="14.4" customHeight="1" outlineLevel="1" collapsed="1" x14ac:dyDescent="0.3">
      <c r="A92" s="6" t="s">
        <v>2</v>
      </c>
      <c r="B92" s="6" t="s">
        <v>2</v>
      </c>
      <c r="C92" s="6" t="s">
        <v>2</v>
      </c>
      <c r="D92" s="22" t="s">
        <v>133</v>
      </c>
      <c r="E92" s="22" t="s">
        <v>134</v>
      </c>
      <c r="F92" s="25">
        <v>-90990.7</v>
      </c>
      <c r="G92" s="25">
        <v>-90990.7</v>
      </c>
      <c r="H92" s="25">
        <v>-90990.7</v>
      </c>
      <c r="I92" s="25">
        <v>-90990.7</v>
      </c>
      <c r="J92" s="25">
        <v>-90990.7</v>
      </c>
      <c r="K92" s="25">
        <v>-90990.7</v>
      </c>
      <c r="L92" s="25">
        <v>-90990.7</v>
      </c>
      <c r="M92" s="25">
        <v>-90990.7</v>
      </c>
      <c r="N92" s="25">
        <v>-90990.7</v>
      </c>
      <c r="P92" s="20">
        <f t="shared" si="8"/>
        <v>0</v>
      </c>
      <c r="Q92" s="20">
        <f t="shared" si="8"/>
        <v>0</v>
      </c>
      <c r="R92" s="20">
        <f t="shared" si="6"/>
        <v>0</v>
      </c>
      <c r="S92" s="20">
        <f t="shared" si="6"/>
        <v>0</v>
      </c>
      <c r="T92" s="20">
        <f t="shared" si="6"/>
        <v>0</v>
      </c>
      <c r="U92" s="20">
        <f t="shared" si="6"/>
        <v>0</v>
      </c>
      <c r="V92" s="20">
        <f t="shared" si="6"/>
        <v>0</v>
      </c>
      <c r="W92" s="28">
        <f t="shared" si="9"/>
        <v>0</v>
      </c>
      <c r="X92" s="28">
        <f t="shared" si="9"/>
        <v>0</v>
      </c>
      <c r="Y92" s="28">
        <f t="shared" si="7"/>
        <v>0</v>
      </c>
      <c r="Z92" s="28">
        <f t="shared" si="7"/>
        <v>0</v>
      </c>
      <c r="AA92" s="28">
        <f t="shared" si="7"/>
        <v>0</v>
      </c>
      <c r="AB92" s="28">
        <f t="shared" si="7"/>
        <v>0</v>
      </c>
      <c r="AC92" s="28">
        <f t="shared" si="7"/>
        <v>0</v>
      </c>
    </row>
    <row r="93" spans="1:29" ht="14.4" customHeight="1" outlineLevel="1" collapsed="1" x14ac:dyDescent="0.3">
      <c r="A93" s="6" t="s">
        <v>2</v>
      </c>
      <c r="B93" s="6" t="s">
        <v>2</v>
      </c>
      <c r="C93" s="6" t="s">
        <v>2</v>
      </c>
      <c r="D93" s="22" t="s">
        <v>362</v>
      </c>
      <c r="E93" s="22" t="s">
        <v>361</v>
      </c>
      <c r="F93" s="25">
        <v>-92867.55</v>
      </c>
      <c r="G93" s="25">
        <v>-92867.55</v>
      </c>
      <c r="H93" s="25">
        <v>-92867.55</v>
      </c>
      <c r="I93" s="25">
        <v>-92867.55</v>
      </c>
      <c r="J93" s="25">
        <v>-92867.55</v>
      </c>
      <c r="K93" s="25">
        <v>-92867.55</v>
      </c>
      <c r="L93" s="25">
        <v>-92867.55</v>
      </c>
      <c r="M93" s="25">
        <v>-92867.55</v>
      </c>
      <c r="N93" s="25">
        <v>-92867.55</v>
      </c>
      <c r="P93" s="20">
        <f t="shared" si="8"/>
        <v>0</v>
      </c>
      <c r="Q93" s="20">
        <f t="shared" si="8"/>
        <v>0</v>
      </c>
      <c r="R93" s="20">
        <f t="shared" si="6"/>
        <v>0</v>
      </c>
      <c r="S93" s="20">
        <f t="shared" si="6"/>
        <v>0</v>
      </c>
      <c r="T93" s="20">
        <f t="shared" si="6"/>
        <v>0</v>
      </c>
      <c r="U93" s="20">
        <f t="shared" si="6"/>
        <v>0</v>
      </c>
      <c r="V93" s="20">
        <f t="shared" si="6"/>
        <v>0</v>
      </c>
      <c r="W93" s="28">
        <f t="shared" si="9"/>
        <v>0</v>
      </c>
      <c r="X93" s="28">
        <f t="shared" si="9"/>
        <v>0</v>
      </c>
      <c r="Y93" s="28">
        <f t="shared" si="7"/>
        <v>0</v>
      </c>
      <c r="Z93" s="28">
        <f t="shared" si="7"/>
        <v>0</v>
      </c>
      <c r="AA93" s="28">
        <f t="shared" si="7"/>
        <v>0</v>
      </c>
      <c r="AB93" s="28">
        <f t="shared" si="7"/>
        <v>0</v>
      </c>
      <c r="AC93" s="28">
        <f t="shared" si="7"/>
        <v>0</v>
      </c>
    </row>
    <row r="94" spans="1:29" ht="14.4" customHeight="1" outlineLevel="1" collapsed="1" x14ac:dyDescent="0.3">
      <c r="A94" s="6" t="s">
        <v>2</v>
      </c>
      <c r="B94" s="6" t="s">
        <v>2</v>
      </c>
      <c r="C94" s="6" t="s">
        <v>2</v>
      </c>
      <c r="D94" s="22" t="s">
        <v>360</v>
      </c>
      <c r="E94" s="22" t="s">
        <v>359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P94" s="20">
        <f t="shared" si="8"/>
        <v>0</v>
      </c>
      <c r="Q94" s="20">
        <f t="shared" si="8"/>
        <v>0</v>
      </c>
      <c r="R94" s="20">
        <f t="shared" si="6"/>
        <v>0</v>
      </c>
      <c r="S94" s="20">
        <f t="shared" si="6"/>
        <v>0</v>
      </c>
      <c r="T94" s="20">
        <f t="shared" si="6"/>
        <v>0</v>
      </c>
      <c r="U94" s="20">
        <f t="shared" si="6"/>
        <v>0</v>
      </c>
      <c r="V94" s="20">
        <f t="shared" si="6"/>
        <v>0</v>
      </c>
      <c r="W94" s="28" t="e">
        <f t="shared" si="9"/>
        <v>#DIV/0!</v>
      </c>
      <c r="X94" s="28" t="e">
        <f t="shared" si="9"/>
        <v>#DIV/0!</v>
      </c>
      <c r="Y94" s="28" t="e">
        <f t="shared" si="7"/>
        <v>#DIV/0!</v>
      </c>
      <c r="Z94" s="28" t="e">
        <f t="shared" si="7"/>
        <v>#DIV/0!</v>
      </c>
      <c r="AA94" s="28" t="e">
        <f t="shared" si="7"/>
        <v>#DIV/0!</v>
      </c>
      <c r="AB94" s="28" t="e">
        <f t="shared" si="7"/>
        <v>#DIV/0!</v>
      </c>
      <c r="AC94" s="28" t="e">
        <f t="shared" si="7"/>
        <v>#DIV/0!</v>
      </c>
    </row>
    <row r="95" spans="1:29" ht="14.4" customHeight="1" outlineLevel="1" collapsed="1" x14ac:dyDescent="0.3">
      <c r="A95" s="6" t="s">
        <v>2</v>
      </c>
      <c r="B95" s="6" t="s">
        <v>2</v>
      </c>
      <c r="C95" s="6" t="s">
        <v>2</v>
      </c>
      <c r="D95" s="22" t="s">
        <v>135</v>
      </c>
      <c r="E95" s="22" t="s">
        <v>136</v>
      </c>
      <c r="F95" s="25">
        <v>-61443.51</v>
      </c>
      <c r="G95" s="25">
        <v>-61443.51</v>
      </c>
      <c r="H95" s="25">
        <v>-61443.51</v>
      </c>
      <c r="I95" s="25">
        <v>-61443.51</v>
      </c>
      <c r="J95" s="25">
        <v>-61443.51</v>
      </c>
      <c r="K95" s="25">
        <v>-61443.51</v>
      </c>
      <c r="L95" s="25">
        <v>-61443.51</v>
      </c>
      <c r="M95" s="25">
        <v>-61443.51</v>
      </c>
      <c r="N95" s="25">
        <v>-61443.51</v>
      </c>
      <c r="P95" s="20">
        <f t="shared" si="8"/>
        <v>0</v>
      </c>
      <c r="Q95" s="20">
        <f t="shared" si="8"/>
        <v>0</v>
      </c>
      <c r="R95" s="20">
        <f t="shared" si="6"/>
        <v>0</v>
      </c>
      <c r="S95" s="20">
        <f t="shared" si="6"/>
        <v>0</v>
      </c>
      <c r="T95" s="20">
        <f t="shared" si="6"/>
        <v>0</v>
      </c>
      <c r="U95" s="20">
        <f t="shared" si="6"/>
        <v>0</v>
      </c>
      <c r="V95" s="20">
        <f t="shared" si="6"/>
        <v>0</v>
      </c>
      <c r="W95" s="28">
        <f t="shared" si="9"/>
        <v>0</v>
      </c>
      <c r="X95" s="28">
        <f t="shared" si="9"/>
        <v>0</v>
      </c>
      <c r="Y95" s="28">
        <f t="shared" si="7"/>
        <v>0</v>
      </c>
      <c r="Z95" s="28">
        <f t="shared" si="7"/>
        <v>0</v>
      </c>
      <c r="AA95" s="28">
        <f t="shared" si="7"/>
        <v>0</v>
      </c>
      <c r="AB95" s="28">
        <f t="shared" si="7"/>
        <v>0</v>
      </c>
      <c r="AC95" s="28">
        <f t="shared" si="7"/>
        <v>0</v>
      </c>
    </row>
    <row r="96" spans="1:29" ht="14.4" customHeight="1" outlineLevel="1" collapsed="1" x14ac:dyDescent="0.3">
      <c r="A96" s="6" t="s">
        <v>2</v>
      </c>
      <c r="B96" s="6" t="s">
        <v>2</v>
      </c>
      <c r="C96" s="6" t="s">
        <v>2</v>
      </c>
      <c r="D96" s="22" t="s">
        <v>137</v>
      </c>
      <c r="E96" s="22" t="s">
        <v>138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P96" s="20">
        <f t="shared" si="8"/>
        <v>0</v>
      </c>
      <c r="Q96" s="20">
        <f t="shared" si="8"/>
        <v>0</v>
      </c>
      <c r="R96" s="20">
        <f t="shared" si="6"/>
        <v>0</v>
      </c>
      <c r="S96" s="20">
        <f t="shared" si="6"/>
        <v>0</v>
      </c>
      <c r="T96" s="20">
        <f t="shared" si="6"/>
        <v>0</v>
      </c>
      <c r="U96" s="20">
        <f t="shared" si="6"/>
        <v>0</v>
      </c>
      <c r="V96" s="20">
        <f t="shared" si="6"/>
        <v>0</v>
      </c>
      <c r="W96" s="28" t="e">
        <f t="shared" si="9"/>
        <v>#DIV/0!</v>
      </c>
      <c r="X96" s="28" t="e">
        <f t="shared" si="9"/>
        <v>#DIV/0!</v>
      </c>
      <c r="Y96" s="28" t="e">
        <f t="shared" si="7"/>
        <v>#DIV/0!</v>
      </c>
      <c r="Z96" s="28" t="e">
        <f t="shared" si="7"/>
        <v>#DIV/0!</v>
      </c>
      <c r="AA96" s="28" t="e">
        <f t="shared" si="7"/>
        <v>#DIV/0!</v>
      </c>
      <c r="AB96" s="28" t="e">
        <f t="shared" si="7"/>
        <v>#DIV/0!</v>
      </c>
      <c r="AC96" s="28" t="e">
        <f t="shared" si="7"/>
        <v>#DIV/0!</v>
      </c>
    </row>
    <row r="97" spans="1:29" ht="14.4" customHeight="1" outlineLevel="1" collapsed="1" x14ac:dyDescent="0.3">
      <c r="A97" s="6" t="s">
        <v>2</v>
      </c>
      <c r="B97" s="6" t="s">
        <v>2</v>
      </c>
      <c r="C97" s="6" t="s">
        <v>2</v>
      </c>
      <c r="D97" s="22" t="s">
        <v>139</v>
      </c>
      <c r="E97" s="22" t="s">
        <v>140</v>
      </c>
      <c r="F97" s="25">
        <v>-139381.57</v>
      </c>
      <c r="G97" s="25">
        <v>-139381.57</v>
      </c>
      <c r="H97" s="25">
        <v>-139381.57</v>
      </c>
      <c r="I97" s="25">
        <v>-139381.57</v>
      </c>
      <c r="J97" s="25">
        <v>-139381.57</v>
      </c>
      <c r="K97" s="25">
        <v>-139381.57</v>
      </c>
      <c r="L97" s="25">
        <v>-139381.57</v>
      </c>
      <c r="M97" s="25">
        <v>-139381.57</v>
      </c>
      <c r="N97" s="25">
        <v>-139381.57</v>
      </c>
      <c r="P97" s="20">
        <f t="shared" si="8"/>
        <v>0</v>
      </c>
      <c r="Q97" s="20">
        <f t="shared" si="8"/>
        <v>0</v>
      </c>
      <c r="R97" s="20">
        <f t="shared" si="6"/>
        <v>0</v>
      </c>
      <c r="S97" s="20">
        <f t="shared" si="6"/>
        <v>0</v>
      </c>
      <c r="T97" s="20">
        <f t="shared" si="6"/>
        <v>0</v>
      </c>
      <c r="U97" s="20">
        <f t="shared" si="6"/>
        <v>0</v>
      </c>
      <c r="V97" s="20">
        <f t="shared" si="6"/>
        <v>0</v>
      </c>
      <c r="W97" s="28">
        <f t="shared" si="9"/>
        <v>0</v>
      </c>
      <c r="X97" s="28">
        <f t="shared" si="9"/>
        <v>0</v>
      </c>
      <c r="Y97" s="28">
        <f t="shared" si="7"/>
        <v>0</v>
      </c>
      <c r="Z97" s="28">
        <f t="shared" si="7"/>
        <v>0</v>
      </c>
      <c r="AA97" s="28">
        <f t="shared" si="7"/>
        <v>0</v>
      </c>
      <c r="AB97" s="28">
        <f t="shared" si="7"/>
        <v>0</v>
      </c>
      <c r="AC97" s="28">
        <f t="shared" si="7"/>
        <v>0</v>
      </c>
    </row>
    <row r="98" spans="1:29" ht="14.4" customHeight="1" outlineLevel="1" collapsed="1" x14ac:dyDescent="0.3">
      <c r="A98" s="6" t="s">
        <v>2</v>
      </c>
      <c r="B98" s="6" t="s">
        <v>2</v>
      </c>
      <c r="C98" s="6" t="s">
        <v>2</v>
      </c>
      <c r="D98" s="22" t="s">
        <v>141</v>
      </c>
      <c r="E98" s="22" t="s">
        <v>142</v>
      </c>
      <c r="F98" s="25">
        <v>-2601.8200000000002</v>
      </c>
      <c r="G98" s="25">
        <v>-2601.8200000000002</v>
      </c>
      <c r="H98" s="25">
        <v>-2601.8200000000002</v>
      </c>
      <c r="I98" s="25">
        <v>-2601.8200000000002</v>
      </c>
      <c r="J98" s="25">
        <v>-2601.8200000000002</v>
      </c>
      <c r="K98" s="25">
        <v>-2601.8200000000002</v>
      </c>
      <c r="L98" s="25">
        <v>-2601.8200000000002</v>
      </c>
      <c r="M98" s="25">
        <v>-2601.8200000000002</v>
      </c>
      <c r="N98" s="25">
        <v>-2601.8200000000002</v>
      </c>
      <c r="P98" s="20">
        <f t="shared" si="8"/>
        <v>0</v>
      </c>
      <c r="Q98" s="20">
        <f t="shared" si="8"/>
        <v>0</v>
      </c>
      <c r="R98" s="20">
        <f t="shared" si="6"/>
        <v>0</v>
      </c>
      <c r="S98" s="20">
        <f t="shared" si="6"/>
        <v>0</v>
      </c>
      <c r="T98" s="20">
        <f t="shared" si="6"/>
        <v>0</v>
      </c>
      <c r="U98" s="20">
        <f t="shared" si="6"/>
        <v>0</v>
      </c>
      <c r="V98" s="20">
        <f t="shared" si="6"/>
        <v>0</v>
      </c>
      <c r="W98" s="28">
        <f t="shared" si="9"/>
        <v>0</v>
      </c>
      <c r="X98" s="28">
        <f t="shared" si="9"/>
        <v>0</v>
      </c>
      <c r="Y98" s="28">
        <f t="shared" si="7"/>
        <v>0</v>
      </c>
      <c r="Z98" s="28">
        <f t="shared" si="7"/>
        <v>0</v>
      </c>
      <c r="AA98" s="28">
        <f t="shared" si="7"/>
        <v>0</v>
      </c>
      <c r="AB98" s="28">
        <f t="shared" si="7"/>
        <v>0</v>
      </c>
      <c r="AC98" s="28">
        <f t="shared" si="7"/>
        <v>0</v>
      </c>
    </row>
    <row r="99" spans="1:29" ht="14.4" customHeight="1" outlineLevel="1" collapsed="1" x14ac:dyDescent="0.3">
      <c r="A99" s="6" t="s">
        <v>2</v>
      </c>
      <c r="B99" s="6" t="s">
        <v>2</v>
      </c>
      <c r="C99" s="6" t="s">
        <v>2</v>
      </c>
      <c r="D99" s="22" t="s">
        <v>145</v>
      </c>
      <c r="E99" s="22" t="s">
        <v>146</v>
      </c>
      <c r="F99" s="25">
        <v>-9774.35</v>
      </c>
      <c r="G99" s="25">
        <v>-9774.35</v>
      </c>
      <c r="H99" s="25">
        <v>-9774.35</v>
      </c>
      <c r="I99" s="25">
        <v>-9774.35</v>
      </c>
      <c r="J99" s="25">
        <v>-9774.35</v>
      </c>
      <c r="K99" s="25">
        <v>-9774.35</v>
      </c>
      <c r="L99" s="25">
        <v>-9774.35</v>
      </c>
      <c r="M99" s="25">
        <v>-9774.35</v>
      </c>
      <c r="N99" s="25">
        <v>-9774.35</v>
      </c>
      <c r="P99" s="20">
        <f t="shared" si="8"/>
        <v>0</v>
      </c>
      <c r="Q99" s="20">
        <f t="shared" si="8"/>
        <v>0</v>
      </c>
      <c r="R99" s="20">
        <f t="shared" si="6"/>
        <v>0</v>
      </c>
      <c r="S99" s="20">
        <f t="shared" si="6"/>
        <v>0</v>
      </c>
      <c r="T99" s="20">
        <f t="shared" si="6"/>
        <v>0</v>
      </c>
      <c r="U99" s="20">
        <f t="shared" si="6"/>
        <v>0</v>
      </c>
      <c r="V99" s="20">
        <f t="shared" si="6"/>
        <v>0</v>
      </c>
      <c r="W99" s="28">
        <f t="shared" si="9"/>
        <v>0</v>
      </c>
      <c r="X99" s="28">
        <f t="shared" si="9"/>
        <v>0</v>
      </c>
      <c r="Y99" s="28">
        <f t="shared" si="7"/>
        <v>0</v>
      </c>
      <c r="Z99" s="28">
        <f t="shared" si="7"/>
        <v>0</v>
      </c>
      <c r="AA99" s="28">
        <f t="shared" si="7"/>
        <v>0</v>
      </c>
      <c r="AB99" s="28">
        <f t="shared" si="7"/>
        <v>0</v>
      </c>
      <c r="AC99" s="28">
        <f t="shared" si="7"/>
        <v>0</v>
      </c>
    </row>
    <row r="100" spans="1:29" ht="14.4" customHeight="1" outlineLevel="1" collapsed="1" x14ac:dyDescent="0.3">
      <c r="A100" s="6" t="s">
        <v>2</v>
      </c>
      <c r="B100" s="6" t="s">
        <v>2</v>
      </c>
      <c r="C100" s="6" t="s">
        <v>2</v>
      </c>
      <c r="D100" s="22" t="s">
        <v>147</v>
      </c>
      <c r="E100" s="22" t="s">
        <v>148</v>
      </c>
      <c r="F100" s="25">
        <v>-19610.849999999999</v>
      </c>
      <c r="G100" s="25">
        <v>-19610.849999999999</v>
      </c>
      <c r="H100" s="25">
        <v>-19610.849999999999</v>
      </c>
      <c r="I100" s="25">
        <v>-19610.849999999999</v>
      </c>
      <c r="J100" s="25">
        <v>-19610.849999999999</v>
      </c>
      <c r="K100" s="25">
        <v>-19610.849999999999</v>
      </c>
      <c r="L100" s="25">
        <v>-19610.849999999999</v>
      </c>
      <c r="M100" s="25">
        <v>-19610.849999999999</v>
      </c>
      <c r="N100" s="25">
        <v>-19610.849999999999</v>
      </c>
      <c r="P100" s="20">
        <f t="shared" si="8"/>
        <v>0</v>
      </c>
      <c r="Q100" s="20">
        <f t="shared" si="8"/>
        <v>0</v>
      </c>
      <c r="R100" s="20">
        <f t="shared" si="6"/>
        <v>0</v>
      </c>
      <c r="S100" s="20">
        <f t="shared" si="6"/>
        <v>0</v>
      </c>
      <c r="T100" s="20">
        <f t="shared" si="6"/>
        <v>0</v>
      </c>
      <c r="U100" s="20">
        <f t="shared" si="6"/>
        <v>0</v>
      </c>
      <c r="V100" s="20">
        <f t="shared" si="6"/>
        <v>0</v>
      </c>
      <c r="W100" s="28">
        <f t="shared" si="9"/>
        <v>0</v>
      </c>
      <c r="X100" s="28">
        <f t="shared" si="9"/>
        <v>0</v>
      </c>
      <c r="Y100" s="28">
        <f t="shared" si="7"/>
        <v>0</v>
      </c>
      <c r="Z100" s="28">
        <f t="shared" si="7"/>
        <v>0</v>
      </c>
      <c r="AA100" s="28">
        <f t="shared" si="7"/>
        <v>0</v>
      </c>
      <c r="AB100" s="28">
        <f t="shared" si="7"/>
        <v>0</v>
      </c>
      <c r="AC100" s="28">
        <f t="shared" si="7"/>
        <v>0</v>
      </c>
    </row>
    <row r="101" spans="1:29" ht="14.4" customHeight="1" outlineLevel="1" collapsed="1" x14ac:dyDescent="0.3">
      <c r="A101" s="6" t="s">
        <v>2</v>
      </c>
      <c r="B101" s="6" t="s">
        <v>2</v>
      </c>
      <c r="C101" s="6" t="s">
        <v>2</v>
      </c>
      <c r="D101" s="22" t="s">
        <v>149</v>
      </c>
      <c r="E101" s="22" t="s">
        <v>150</v>
      </c>
      <c r="F101" s="25">
        <v>-26306.52</v>
      </c>
      <c r="G101" s="25">
        <v>-26306.52</v>
      </c>
      <c r="H101" s="25">
        <v>-26306.52</v>
      </c>
      <c r="I101" s="25">
        <v>-26306.52</v>
      </c>
      <c r="J101" s="25">
        <v>-26306.52</v>
      </c>
      <c r="K101" s="25">
        <v>-26306.52</v>
      </c>
      <c r="L101" s="25">
        <v>-26306.52</v>
      </c>
      <c r="M101" s="25">
        <v>-26306.52</v>
      </c>
      <c r="N101" s="25">
        <v>-26306.52</v>
      </c>
      <c r="P101" s="20">
        <f t="shared" si="8"/>
        <v>0</v>
      </c>
      <c r="Q101" s="20">
        <f t="shared" si="8"/>
        <v>0</v>
      </c>
      <c r="R101" s="20">
        <f t="shared" si="6"/>
        <v>0</v>
      </c>
      <c r="S101" s="20">
        <f t="shared" si="6"/>
        <v>0</v>
      </c>
      <c r="T101" s="20">
        <f t="shared" si="6"/>
        <v>0</v>
      </c>
      <c r="U101" s="20">
        <f t="shared" si="6"/>
        <v>0</v>
      </c>
      <c r="V101" s="20">
        <f t="shared" si="6"/>
        <v>0</v>
      </c>
      <c r="W101" s="28">
        <f t="shared" si="9"/>
        <v>0</v>
      </c>
      <c r="X101" s="28">
        <f t="shared" si="9"/>
        <v>0</v>
      </c>
      <c r="Y101" s="28">
        <f t="shared" si="7"/>
        <v>0</v>
      </c>
      <c r="Z101" s="28">
        <f t="shared" si="7"/>
        <v>0</v>
      </c>
      <c r="AA101" s="28">
        <f t="shared" si="7"/>
        <v>0</v>
      </c>
      <c r="AB101" s="28">
        <f t="shared" si="7"/>
        <v>0</v>
      </c>
      <c r="AC101" s="28">
        <f t="shared" si="7"/>
        <v>0</v>
      </c>
    </row>
    <row r="102" spans="1:29" ht="14.4" customHeight="1" outlineLevel="1" collapsed="1" x14ac:dyDescent="0.3">
      <c r="A102" s="6" t="s">
        <v>2</v>
      </c>
      <c r="B102" s="6" t="s">
        <v>2</v>
      </c>
      <c r="C102" s="6" t="s">
        <v>2</v>
      </c>
      <c r="D102" s="22" t="s">
        <v>151</v>
      </c>
      <c r="E102" s="22" t="s">
        <v>152</v>
      </c>
      <c r="F102" s="25">
        <v>-92137.23</v>
      </c>
      <c r="G102" s="25">
        <v>-92137.23</v>
      </c>
      <c r="H102" s="25">
        <v>-92137.23</v>
      </c>
      <c r="I102" s="25">
        <v>-92137.23</v>
      </c>
      <c r="J102" s="25">
        <v>-92137.23</v>
      </c>
      <c r="K102" s="25">
        <v>-92137.23</v>
      </c>
      <c r="L102" s="25">
        <v>-92137.23</v>
      </c>
      <c r="M102" s="25">
        <v>-92137.23</v>
      </c>
      <c r="N102" s="25">
        <v>-92137.23</v>
      </c>
      <c r="P102" s="20">
        <f t="shared" si="8"/>
        <v>0</v>
      </c>
      <c r="Q102" s="20">
        <f t="shared" si="8"/>
        <v>0</v>
      </c>
      <c r="R102" s="20">
        <f t="shared" si="6"/>
        <v>0</v>
      </c>
      <c r="S102" s="20">
        <f t="shared" si="6"/>
        <v>0</v>
      </c>
      <c r="T102" s="20">
        <f t="shared" si="6"/>
        <v>0</v>
      </c>
      <c r="U102" s="20">
        <f t="shared" si="6"/>
        <v>0</v>
      </c>
      <c r="V102" s="20">
        <f t="shared" si="6"/>
        <v>0</v>
      </c>
      <c r="W102" s="28">
        <f t="shared" si="9"/>
        <v>0</v>
      </c>
      <c r="X102" s="28">
        <f t="shared" si="9"/>
        <v>0</v>
      </c>
      <c r="Y102" s="28">
        <f t="shared" si="7"/>
        <v>0</v>
      </c>
      <c r="Z102" s="28">
        <f t="shared" si="7"/>
        <v>0</v>
      </c>
      <c r="AA102" s="28">
        <f t="shared" si="7"/>
        <v>0</v>
      </c>
      <c r="AB102" s="28">
        <f t="shared" si="7"/>
        <v>0</v>
      </c>
      <c r="AC102" s="28">
        <f t="shared" si="7"/>
        <v>0</v>
      </c>
    </row>
    <row r="103" spans="1:29" ht="14.4" customHeight="1" outlineLevel="1" collapsed="1" x14ac:dyDescent="0.3">
      <c r="A103" s="6" t="s">
        <v>2</v>
      </c>
      <c r="B103" s="6" t="s">
        <v>2</v>
      </c>
      <c r="C103" s="6" t="s">
        <v>2</v>
      </c>
      <c r="D103" s="22" t="s">
        <v>153</v>
      </c>
      <c r="E103" s="22" t="s">
        <v>154</v>
      </c>
      <c r="F103" s="25">
        <v>-8150.41</v>
      </c>
      <c r="G103" s="25">
        <v>-8150.41</v>
      </c>
      <c r="H103" s="25">
        <v>-8150.41</v>
      </c>
      <c r="I103" s="25">
        <v>-8150.41</v>
      </c>
      <c r="J103" s="25">
        <v>-8150.41</v>
      </c>
      <c r="K103" s="25">
        <v>-8150.41</v>
      </c>
      <c r="L103" s="25">
        <v>-8150.41</v>
      </c>
      <c r="M103" s="25">
        <v>-8150.41</v>
      </c>
      <c r="N103" s="25">
        <v>-8150.41</v>
      </c>
      <c r="P103" s="20">
        <f t="shared" si="8"/>
        <v>0</v>
      </c>
      <c r="Q103" s="20">
        <f t="shared" si="8"/>
        <v>0</v>
      </c>
      <c r="R103" s="20">
        <f t="shared" si="6"/>
        <v>0</v>
      </c>
      <c r="S103" s="20">
        <f t="shared" si="6"/>
        <v>0</v>
      </c>
      <c r="T103" s="20">
        <f t="shared" si="6"/>
        <v>0</v>
      </c>
      <c r="U103" s="20">
        <f t="shared" si="6"/>
        <v>0</v>
      </c>
      <c r="V103" s="20">
        <f t="shared" si="6"/>
        <v>0</v>
      </c>
      <c r="W103" s="28">
        <f t="shared" si="9"/>
        <v>0</v>
      </c>
      <c r="X103" s="28">
        <f t="shared" si="9"/>
        <v>0</v>
      </c>
      <c r="Y103" s="28">
        <f t="shared" si="7"/>
        <v>0</v>
      </c>
      <c r="Z103" s="28">
        <f t="shared" si="7"/>
        <v>0</v>
      </c>
      <c r="AA103" s="28">
        <f t="shared" si="7"/>
        <v>0</v>
      </c>
      <c r="AB103" s="28">
        <f t="shared" si="7"/>
        <v>0</v>
      </c>
      <c r="AC103" s="28">
        <f t="shared" si="7"/>
        <v>0</v>
      </c>
    </row>
    <row r="104" spans="1:29" ht="14.4" customHeight="1" outlineLevel="1" collapsed="1" x14ac:dyDescent="0.3">
      <c r="A104" s="6" t="s">
        <v>2</v>
      </c>
      <c r="B104" s="6" t="s">
        <v>2</v>
      </c>
      <c r="C104" s="6" t="s">
        <v>2</v>
      </c>
      <c r="D104" s="22" t="s">
        <v>155</v>
      </c>
      <c r="E104" s="22" t="s">
        <v>156</v>
      </c>
      <c r="F104" s="25">
        <v>-237896.43</v>
      </c>
      <c r="G104" s="25">
        <v>-237896.43</v>
      </c>
      <c r="H104" s="25">
        <v>-237896.43</v>
      </c>
      <c r="I104" s="25">
        <v>-237896.43</v>
      </c>
      <c r="J104" s="25">
        <v>-237896.43</v>
      </c>
      <c r="K104" s="25">
        <v>-237896.43</v>
      </c>
      <c r="L104" s="25">
        <v>-237896.43</v>
      </c>
      <c r="M104" s="25">
        <v>-237896.43</v>
      </c>
      <c r="N104" s="25">
        <v>-237896.43</v>
      </c>
      <c r="P104" s="20">
        <f t="shared" si="8"/>
        <v>0</v>
      </c>
      <c r="Q104" s="20">
        <f t="shared" si="8"/>
        <v>0</v>
      </c>
      <c r="R104" s="20">
        <f t="shared" si="6"/>
        <v>0</v>
      </c>
      <c r="S104" s="20">
        <f t="shared" si="6"/>
        <v>0</v>
      </c>
      <c r="T104" s="20">
        <f t="shared" si="6"/>
        <v>0</v>
      </c>
      <c r="U104" s="20">
        <f t="shared" si="6"/>
        <v>0</v>
      </c>
      <c r="V104" s="20">
        <f t="shared" si="6"/>
        <v>0</v>
      </c>
      <c r="W104" s="28">
        <f t="shared" si="9"/>
        <v>0</v>
      </c>
      <c r="X104" s="28">
        <f t="shared" si="9"/>
        <v>0</v>
      </c>
      <c r="Y104" s="28">
        <f t="shared" si="7"/>
        <v>0</v>
      </c>
      <c r="Z104" s="28">
        <f t="shared" si="7"/>
        <v>0</v>
      </c>
      <c r="AA104" s="28">
        <f t="shared" si="7"/>
        <v>0</v>
      </c>
      <c r="AB104" s="28">
        <f t="shared" si="7"/>
        <v>0</v>
      </c>
      <c r="AC104" s="28">
        <f t="shared" si="7"/>
        <v>0</v>
      </c>
    </row>
    <row r="105" spans="1:29" ht="14.4" customHeight="1" outlineLevel="1" collapsed="1" x14ac:dyDescent="0.3">
      <c r="A105" s="6" t="s">
        <v>2</v>
      </c>
      <c r="B105" s="6" t="s">
        <v>2</v>
      </c>
      <c r="C105" s="6" t="s">
        <v>2</v>
      </c>
      <c r="D105" s="22" t="s">
        <v>157</v>
      </c>
      <c r="E105" s="22" t="s">
        <v>158</v>
      </c>
      <c r="F105" s="25">
        <v>-75252.990000000005</v>
      </c>
      <c r="G105" s="25">
        <v>-75252.990000000005</v>
      </c>
      <c r="H105" s="25">
        <v>-75252.990000000005</v>
      </c>
      <c r="I105" s="25">
        <v>-75252.990000000005</v>
      </c>
      <c r="J105" s="25">
        <v>-75252.990000000005</v>
      </c>
      <c r="K105" s="25">
        <v>-75252.990000000005</v>
      </c>
      <c r="L105" s="25">
        <v>-75252.990000000005</v>
      </c>
      <c r="M105" s="25">
        <v>-75252.990000000005</v>
      </c>
      <c r="N105" s="25">
        <v>-75252.990000000005</v>
      </c>
      <c r="P105" s="20">
        <f t="shared" si="8"/>
        <v>0</v>
      </c>
      <c r="Q105" s="20">
        <f t="shared" si="8"/>
        <v>0</v>
      </c>
      <c r="R105" s="20">
        <f t="shared" si="6"/>
        <v>0</v>
      </c>
      <c r="S105" s="20">
        <f t="shared" si="6"/>
        <v>0</v>
      </c>
      <c r="T105" s="20">
        <f t="shared" si="6"/>
        <v>0</v>
      </c>
      <c r="U105" s="20">
        <f t="shared" si="6"/>
        <v>0</v>
      </c>
      <c r="V105" s="20">
        <f t="shared" si="6"/>
        <v>0</v>
      </c>
      <c r="W105" s="28">
        <f t="shared" si="9"/>
        <v>0</v>
      </c>
      <c r="X105" s="28">
        <f t="shared" si="9"/>
        <v>0</v>
      </c>
      <c r="Y105" s="28">
        <f t="shared" si="7"/>
        <v>0</v>
      </c>
      <c r="Z105" s="28">
        <f t="shared" si="7"/>
        <v>0</v>
      </c>
      <c r="AA105" s="28">
        <f t="shared" si="7"/>
        <v>0</v>
      </c>
      <c r="AB105" s="28">
        <f t="shared" si="7"/>
        <v>0</v>
      </c>
      <c r="AC105" s="28">
        <f t="shared" si="7"/>
        <v>0</v>
      </c>
    </row>
    <row r="106" spans="1:29" ht="14.4" customHeight="1" outlineLevel="1" collapsed="1" x14ac:dyDescent="0.3">
      <c r="A106" s="6" t="s">
        <v>2</v>
      </c>
      <c r="B106" s="6" t="s">
        <v>2</v>
      </c>
      <c r="C106" s="6" t="s">
        <v>2</v>
      </c>
      <c r="D106" s="22" t="s">
        <v>159</v>
      </c>
      <c r="E106" s="22" t="s">
        <v>160</v>
      </c>
      <c r="F106" s="25">
        <v>-48695.75</v>
      </c>
      <c r="G106" s="25">
        <v>-48695.75</v>
      </c>
      <c r="H106" s="25">
        <v>-48695.75</v>
      </c>
      <c r="I106" s="25">
        <v>-48695.75</v>
      </c>
      <c r="J106" s="25">
        <v>-48695.75</v>
      </c>
      <c r="K106" s="25">
        <v>-48695.75</v>
      </c>
      <c r="L106" s="25">
        <v>-48695.75</v>
      </c>
      <c r="M106" s="25">
        <v>-48695.75</v>
      </c>
      <c r="N106" s="25">
        <v>-48695.75</v>
      </c>
      <c r="P106" s="20">
        <f t="shared" si="8"/>
        <v>0</v>
      </c>
      <c r="Q106" s="20">
        <f t="shared" si="8"/>
        <v>0</v>
      </c>
      <c r="R106" s="20">
        <f t="shared" si="6"/>
        <v>0</v>
      </c>
      <c r="S106" s="20">
        <f t="shared" si="6"/>
        <v>0</v>
      </c>
      <c r="T106" s="20">
        <f t="shared" si="6"/>
        <v>0</v>
      </c>
      <c r="U106" s="20">
        <f t="shared" si="6"/>
        <v>0</v>
      </c>
      <c r="V106" s="20">
        <f t="shared" si="6"/>
        <v>0</v>
      </c>
      <c r="W106" s="28">
        <f t="shared" si="9"/>
        <v>0</v>
      </c>
      <c r="X106" s="28">
        <f t="shared" si="9"/>
        <v>0</v>
      </c>
      <c r="Y106" s="28">
        <f t="shared" si="7"/>
        <v>0</v>
      </c>
      <c r="Z106" s="28">
        <f t="shared" si="7"/>
        <v>0</v>
      </c>
      <c r="AA106" s="28">
        <f t="shared" si="7"/>
        <v>0</v>
      </c>
      <c r="AB106" s="28">
        <f t="shared" si="7"/>
        <v>0</v>
      </c>
      <c r="AC106" s="28">
        <f t="shared" si="7"/>
        <v>0</v>
      </c>
    </row>
    <row r="107" spans="1:29" ht="14.4" customHeight="1" outlineLevel="1" collapsed="1" x14ac:dyDescent="0.3">
      <c r="A107" s="6" t="s">
        <v>2</v>
      </c>
      <c r="B107" s="6" t="s">
        <v>2</v>
      </c>
      <c r="C107" s="6" t="s">
        <v>2</v>
      </c>
      <c r="D107" s="22" t="s">
        <v>161</v>
      </c>
      <c r="E107" s="22" t="s">
        <v>162</v>
      </c>
      <c r="F107" s="25">
        <v>-11016.46</v>
      </c>
      <c r="G107" s="25">
        <v>-11016.46</v>
      </c>
      <c r="H107" s="25">
        <v>-11016.46</v>
      </c>
      <c r="I107" s="25">
        <v>-11016.46</v>
      </c>
      <c r="J107" s="25">
        <v>-11016.46</v>
      </c>
      <c r="K107" s="25">
        <v>-11016.46</v>
      </c>
      <c r="L107" s="25">
        <v>-11016.46</v>
      </c>
      <c r="M107" s="25">
        <v>-11016.46</v>
      </c>
      <c r="N107" s="25">
        <v>-11016.46</v>
      </c>
      <c r="P107" s="20">
        <f t="shared" si="8"/>
        <v>0</v>
      </c>
      <c r="Q107" s="20">
        <f t="shared" si="8"/>
        <v>0</v>
      </c>
      <c r="R107" s="20">
        <f t="shared" si="6"/>
        <v>0</v>
      </c>
      <c r="S107" s="20">
        <f t="shared" si="6"/>
        <v>0</v>
      </c>
      <c r="T107" s="20">
        <f t="shared" si="6"/>
        <v>0</v>
      </c>
      <c r="U107" s="20">
        <f t="shared" si="6"/>
        <v>0</v>
      </c>
      <c r="V107" s="20">
        <f t="shared" si="6"/>
        <v>0</v>
      </c>
      <c r="W107" s="28">
        <f t="shared" si="9"/>
        <v>0</v>
      </c>
      <c r="X107" s="28">
        <f t="shared" si="9"/>
        <v>0</v>
      </c>
      <c r="Y107" s="28">
        <f t="shared" si="7"/>
        <v>0</v>
      </c>
      <c r="Z107" s="28">
        <f t="shared" si="7"/>
        <v>0</v>
      </c>
      <c r="AA107" s="28">
        <f t="shared" si="7"/>
        <v>0</v>
      </c>
      <c r="AB107" s="28">
        <f t="shared" si="7"/>
        <v>0</v>
      </c>
      <c r="AC107" s="28">
        <f t="shared" si="7"/>
        <v>0</v>
      </c>
    </row>
    <row r="108" spans="1:29" ht="14.4" customHeight="1" outlineLevel="1" collapsed="1" x14ac:dyDescent="0.3">
      <c r="A108" s="6" t="s">
        <v>2</v>
      </c>
      <c r="B108" s="6" t="s">
        <v>2</v>
      </c>
      <c r="C108" s="6" t="s">
        <v>2</v>
      </c>
      <c r="D108" s="22" t="s">
        <v>163</v>
      </c>
      <c r="E108" s="22" t="s">
        <v>164</v>
      </c>
      <c r="F108" s="25">
        <v>-270532.40000000002</v>
      </c>
      <c r="G108" s="25">
        <v>-270532.40000000002</v>
      </c>
      <c r="H108" s="25">
        <v>-270532.40000000002</v>
      </c>
      <c r="I108" s="25">
        <v>-270532.40000000002</v>
      </c>
      <c r="J108" s="25">
        <v>-270532.40000000002</v>
      </c>
      <c r="K108" s="25">
        <v>-270532.40000000002</v>
      </c>
      <c r="L108" s="25">
        <v>-270532.40000000002</v>
      </c>
      <c r="M108" s="25">
        <v>-270532.40000000002</v>
      </c>
      <c r="N108" s="25">
        <v>-270532.40000000002</v>
      </c>
      <c r="P108" s="20">
        <f t="shared" si="8"/>
        <v>0</v>
      </c>
      <c r="Q108" s="20">
        <f t="shared" si="8"/>
        <v>0</v>
      </c>
      <c r="R108" s="20">
        <f t="shared" si="6"/>
        <v>0</v>
      </c>
      <c r="S108" s="20">
        <f t="shared" si="6"/>
        <v>0</v>
      </c>
      <c r="T108" s="20">
        <f t="shared" si="6"/>
        <v>0</v>
      </c>
      <c r="U108" s="20">
        <f t="shared" si="6"/>
        <v>0</v>
      </c>
      <c r="V108" s="20">
        <f t="shared" si="6"/>
        <v>0</v>
      </c>
      <c r="W108" s="28">
        <f t="shared" si="9"/>
        <v>0</v>
      </c>
      <c r="X108" s="28">
        <f t="shared" si="9"/>
        <v>0</v>
      </c>
      <c r="Y108" s="28">
        <f t="shared" si="7"/>
        <v>0</v>
      </c>
      <c r="Z108" s="28">
        <f t="shared" si="7"/>
        <v>0</v>
      </c>
      <c r="AA108" s="28">
        <f t="shared" si="7"/>
        <v>0</v>
      </c>
      <c r="AB108" s="28">
        <f t="shared" si="7"/>
        <v>0</v>
      </c>
      <c r="AC108" s="28">
        <f t="shared" si="7"/>
        <v>0</v>
      </c>
    </row>
    <row r="109" spans="1:29" ht="14.4" customHeight="1" outlineLevel="1" collapsed="1" x14ac:dyDescent="0.3">
      <c r="A109" s="6" t="s">
        <v>2</v>
      </c>
      <c r="B109" s="6" t="s">
        <v>2</v>
      </c>
      <c r="C109" s="6" t="s">
        <v>2</v>
      </c>
      <c r="D109" s="22" t="s">
        <v>165</v>
      </c>
      <c r="E109" s="22" t="s">
        <v>166</v>
      </c>
      <c r="F109" s="25">
        <v>-203523.07</v>
      </c>
      <c r="G109" s="25">
        <v>-203523.07</v>
      </c>
      <c r="H109" s="25">
        <v>-203523.07</v>
      </c>
      <c r="I109" s="25">
        <v>-203523.07</v>
      </c>
      <c r="J109" s="25">
        <v>-203523.07</v>
      </c>
      <c r="K109" s="25">
        <v>-203523.07</v>
      </c>
      <c r="L109" s="25">
        <v>-203523.07</v>
      </c>
      <c r="M109" s="25">
        <v>-203523.07</v>
      </c>
      <c r="N109" s="25">
        <v>-203523.07</v>
      </c>
      <c r="P109" s="20">
        <f t="shared" si="8"/>
        <v>0</v>
      </c>
      <c r="Q109" s="20">
        <f t="shared" si="8"/>
        <v>0</v>
      </c>
      <c r="R109" s="20">
        <f t="shared" si="6"/>
        <v>0</v>
      </c>
      <c r="S109" s="20">
        <f t="shared" si="6"/>
        <v>0</v>
      </c>
      <c r="T109" s="20">
        <f t="shared" si="6"/>
        <v>0</v>
      </c>
      <c r="U109" s="20">
        <f t="shared" si="6"/>
        <v>0</v>
      </c>
      <c r="V109" s="20">
        <f t="shared" si="6"/>
        <v>0</v>
      </c>
      <c r="W109" s="28">
        <f t="shared" si="9"/>
        <v>0</v>
      </c>
      <c r="X109" s="28">
        <f t="shared" si="9"/>
        <v>0</v>
      </c>
      <c r="Y109" s="28">
        <f t="shared" si="7"/>
        <v>0</v>
      </c>
      <c r="Z109" s="28">
        <f t="shared" si="7"/>
        <v>0</v>
      </c>
      <c r="AA109" s="28">
        <f t="shared" si="7"/>
        <v>0</v>
      </c>
      <c r="AB109" s="28">
        <f t="shared" si="7"/>
        <v>0</v>
      </c>
      <c r="AC109" s="28">
        <f t="shared" si="7"/>
        <v>0</v>
      </c>
    </row>
    <row r="110" spans="1:29" ht="14.4" customHeight="1" outlineLevel="1" collapsed="1" x14ac:dyDescent="0.3">
      <c r="A110" s="6" t="s">
        <v>2</v>
      </c>
      <c r="B110" s="6" t="s">
        <v>2</v>
      </c>
      <c r="C110" s="6" t="s">
        <v>2</v>
      </c>
      <c r="D110" s="22" t="s">
        <v>167</v>
      </c>
      <c r="E110" s="22" t="s">
        <v>168</v>
      </c>
      <c r="F110" s="25">
        <v>-46604.38</v>
      </c>
      <c r="G110" s="25">
        <v>-46604.38</v>
      </c>
      <c r="H110" s="25">
        <v>-46604.38</v>
      </c>
      <c r="I110" s="25">
        <v>-46604.38</v>
      </c>
      <c r="J110" s="25">
        <v>-46604.38</v>
      </c>
      <c r="K110" s="25">
        <v>-46604.38</v>
      </c>
      <c r="L110" s="25">
        <v>-46604.38</v>
      </c>
      <c r="M110" s="25">
        <v>-46604.38</v>
      </c>
      <c r="N110" s="25">
        <v>-46604.38</v>
      </c>
      <c r="P110" s="20">
        <f t="shared" si="8"/>
        <v>0</v>
      </c>
      <c r="Q110" s="20">
        <f t="shared" si="8"/>
        <v>0</v>
      </c>
      <c r="R110" s="20">
        <f t="shared" si="6"/>
        <v>0</v>
      </c>
      <c r="S110" s="20">
        <f t="shared" si="6"/>
        <v>0</v>
      </c>
      <c r="T110" s="20">
        <f t="shared" si="6"/>
        <v>0</v>
      </c>
      <c r="U110" s="20">
        <f t="shared" si="6"/>
        <v>0</v>
      </c>
      <c r="V110" s="20">
        <f t="shared" si="6"/>
        <v>0</v>
      </c>
      <c r="W110" s="28">
        <f t="shared" si="9"/>
        <v>0</v>
      </c>
      <c r="X110" s="28">
        <f t="shared" si="9"/>
        <v>0</v>
      </c>
      <c r="Y110" s="28">
        <f t="shared" si="7"/>
        <v>0</v>
      </c>
      <c r="Z110" s="28">
        <f t="shared" si="7"/>
        <v>0</v>
      </c>
      <c r="AA110" s="28">
        <f t="shared" si="7"/>
        <v>0</v>
      </c>
      <c r="AB110" s="28">
        <f t="shared" si="7"/>
        <v>0</v>
      </c>
      <c r="AC110" s="28">
        <f t="shared" si="7"/>
        <v>0</v>
      </c>
    </row>
    <row r="111" spans="1:29" ht="14.4" customHeight="1" outlineLevel="1" collapsed="1" x14ac:dyDescent="0.3">
      <c r="A111" s="6" t="s">
        <v>2</v>
      </c>
      <c r="B111" s="6" t="s">
        <v>2</v>
      </c>
      <c r="C111" s="6" t="s">
        <v>2</v>
      </c>
      <c r="D111" s="22" t="s">
        <v>169</v>
      </c>
      <c r="E111" s="22" t="s">
        <v>170</v>
      </c>
      <c r="F111" s="25">
        <v>-31241.52</v>
      </c>
      <c r="G111" s="25">
        <v>-31241.52</v>
      </c>
      <c r="H111" s="25">
        <v>-31241.52</v>
      </c>
      <c r="I111" s="25">
        <v>-31241.52</v>
      </c>
      <c r="J111" s="25">
        <v>-31241.52</v>
      </c>
      <c r="K111" s="25">
        <v>-31241.52</v>
      </c>
      <c r="L111" s="25">
        <v>-31241.52</v>
      </c>
      <c r="M111" s="25">
        <v>-31241.52</v>
      </c>
      <c r="N111" s="25">
        <v>-31241.52</v>
      </c>
      <c r="P111" s="20">
        <f t="shared" si="8"/>
        <v>0</v>
      </c>
      <c r="Q111" s="20">
        <f t="shared" si="8"/>
        <v>0</v>
      </c>
      <c r="R111" s="20">
        <f t="shared" si="8"/>
        <v>0</v>
      </c>
      <c r="S111" s="20">
        <f t="shared" si="8"/>
        <v>0</v>
      </c>
      <c r="T111" s="20">
        <f t="shared" si="8"/>
        <v>0</v>
      </c>
      <c r="U111" s="20">
        <f t="shared" si="8"/>
        <v>0</v>
      </c>
      <c r="V111" s="20">
        <f t="shared" si="8"/>
        <v>0</v>
      </c>
      <c r="W111" s="28">
        <f t="shared" si="9"/>
        <v>0</v>
      </c>
      <c r="X111" s="28">
        <f t="shared" si="9"/>
        <v>0</v>
      </c>
      <c r="Y111" s="28">
        <f t="shared" si="9"/>
        <v>0</v>
      </c>
      <c r="Z111" s="28">
        <f t="shared" si="9"/>
        <v>0</v>
      </c>
      <c r="AA111" s="28">
        <f t="shared" si="9"/>
        <v>0</v>
      </c>
      <c r="AB111" s="28">
        <f t="shared" si="9"/>
        <v>0</v>
      </c>
      <c r="AC111" s="28">
        <f t="shared" si="9"/>
        <v>0</v>
      </c>
    </row>
    <row r="112" spans="1:29" ht="14.4" customHeight="1" outlineLevel="1" collapsed="1" x14ac:dyDescent="0.3">
      <c r="A112" s="6" t="s">
        <v>2</v>
      </c>
      <c r="B112" s="6" t="s">
        <v>2</v>
      </c>
      <c r="C112" s="6" t="s">
        <v>2</v>
      </c>
      <c r="D112" s="22" t="s">
        <v>171</v>
      </c>
      <c r="E112" s="22" t="s">
        <v>172</v>
      </c>
      <c r="F112" s="25">
        <v>-27710.37</v>
      </c>
      <c r="G112" s="25">
        <v>-27710.37</v>
      </c>
      <c r="H112" s="25">
        <v>-27710.37</v>
      </c>
      <c r="I112" s="25">
        <v>-27710.37</v>
      </c>
      <c r="J112" s="25">
        <v>-27710.37</v>
      </c>
      <c r="K112" s="25">
        <v>-27710.37</v>
      </c>
      <c r="L112" s="25">
        <v>-27710.37</v>
      </c>
      <c r="M112" s="25">
        <v>-27710.37</v>
      </c>
      <c r="N112" s="25">
        <v>-27710.37</v>
      </c>
      <c r="P112" s="20">
        <f t="shared" si="8"/>
        <v>0</v>
      </c>
      <c r="Q112" s="20">
        <f t="shared" si="8"/>
        <v>0</v>
      </c>
      <c r="R112" s="20">
        <f t="shared" si="8"/>
        <v>0</v>
      </c>
      <c r="S112" s="20">
        <f t="shared" si="8"/>
        <v>0</v>
      </c>
      <c r="T112" s="20">
        <f t="shared" si="8"/>
        <v>0</v>
      </c>
      <c r="U112" s="20">
        <f t="shared" si="8"/>
        <v>0</v>
      </c>
      <c r="V112" s="20">
        <f t="shared" si="8"/>
        <v>0</v>
      </c>
      <c r="W112" s="28">
        <f t="shared" si="9"/>
        <v>0</v>
      </c>
      <c r="X112" s="28">
        <f t="shared" si="9"/>
        <v>0</v>
      </c>
      <c r="Y112" s="28">
        <f t="shared" si="9"/>
        <v>0</v>
      </c>
      <c r="Z112" s="28">
        <f t="shared" si="9"/>
        <v>0</v>
      </c>
      <c r="AA112" s="28">
        <f t="shared" si="9"/>
        <v>0</v>
      </c>
      <c r="AB112" s="28">
        <f t="shared" si="9"/>
        <v>0</v>
      </c>
      <c r="AC112" s="28">
        <f t="shared" si="9"/>
        <v>0</v>
      </c>
    </row>
    <row r="113" spans="1:29" ht="14.4" customHeight="1" outlineLevel="1" collapsed="1" x14ac:dyDescent="0.3">
      <c r="A113" s="6" t="s">
        <v>2</v>
      </c>
      <c r="B113" s="6" t="s">
        <v>2</v>
      </c>
      <c r="C113" s="6" t="s">
        <v>2</v>
      </c>
      <c r="D113" s="22" t="s">
        <v>173</v>
      </c>
      <c r="E113" s="22" t="s">
        <v>174</v>
      </c>
      <c r="F113" s="25">
        <v>-3975.14</v>
      </c>
      <c r="G113" s="25">
        <v>-3975.14</v>
      </c>
      <c r="H113" s="25">
        <v>-3975.14</v>
      </c>
      <c r="I113" s="25">
        <v>-3975.14</v>
      </c>
      <c r="J113" s="25">
        <v>-3975.14</v>
      </c>
      <c r="K113" s="25">
        <v>-3975.14</v>
      </c>
      <c r="L113" s="25">
        <v>-3975.14</v>
      </c>
      <c r="M113" s="25">
        <v>-3975.14</v>
      </c>
      <c r="N113" s="25">
        <v>-3975.14</v>
      </c>
      <c r="P113" s="20">
        <f t="shared" si="8"/>
        <v>0</v>
      </c>
      <c r="Q113" s="20">
        <f t="shared" si="8"/>
        <v>0</v>
      </c>
      <c r="R113" s="20">
        <f t="shared" si="8"/>
        <v>0</v>
      </c>
      <c r="S113" s="20">
        <f t="shared" si="8"/>
        <v>0</v>
      </c>
      <c r="T113" s="20">
        <f t="shared" si="8"/>
        <v>0</v>
      </c>
      <c r="U113" s="20">
        <f t="shared" si="8"/>
        <v>0</v>
      </c>
      <c r="V113" s="20">
        <f t="shared" si="8"/>
        <v>0</v>
      </c>
      <c r="W113" s="28">
        <f t="shared" si="9"/>
        <v>0</v>
      </c>
      <c r="X113" s="28">
        <f t="shared" si="9"/>
        <v>0</v>
      </c>
      <c r="Y113" s="28">
        <f t="shared" si="9"/>
        <v>0</v>
      </c>
      <c r="Z113" s="28">
        <f t="shared" si="9"/>
        <v>0</v>
      </c>
      <c r="AA113" s="28">
        <f t="shared" si="9"/>
        <v>0</v>
      </c>
      <c r="AB113" s="28">
        <f t="shared" si="9"/>
        <v>0</v>
      </c>
      <c r="AC113" s="28">
        <f t="shared" si="9"/>
        <v>0</v>
      </c>
    </row>
    <row r="114" spans="1:29" ht="14.4" customHeight="1" outlineLevel="1" collapsed="1" x14ac:dyDescent="0.3">
      <c r="A114" s="6" t="s">
        <v>2</v>
      </c>
      <c r="B114" s="6" t="s">
        <v>2</v>
      </c>
      <c r="C114" s="6" t="s">
        <v>2</v>
      </c>
      <c r="D114" s="22" t="s">
        <v>175</v>
      </c>
      <c r="E114" s="22" t="s">
        <v>176</v>
      </c>
      <c r="F114" s="25">
        <v>-50141.760000000002</v>
      </c>
      <c r="G114" s="25">
        <v>-50141.760000000002</v>
      </c>
      <c r="H114" s="25">
        <v>-50141.760000000002</v>
      </c>
      <c r="I114" s="25">
        <v>-50141.760000000002</v>
      </c>
      <c r="J114" s="25">
        <v>-50141.760000000002</v>
      </c>
      <c r="K114" s="25">
        <v>-50141.760000000002</v>
      </c>
      <c r="L114" s="25">
        <v>-50141.760000000002</v>
      </c>
      <c r="M114" s="25">
        <v>-50141.760000000002</v>
      </c>
      <c r="N114" s="25">
        <v>-50141.760000000002</v>
      </c>
      <c r="P114" s="20">
        <f t="shared" si="8"/>
        <v>0</v>
      </c>
      <c r="Q114" s="20">
        <f t="shared" si="8"/>
        <v>0</v>
      </c>
      <c r="R114" s="20">
        <f t="shared" si="8"/>
        <v>0</v>
      </c>
      <c r="S114" s="20">
        <f t="shared" si="8"/>
        <v>0</v>
      </c>
      <c r="T114" s="20">
        <f t="shared" si="8"/>
        <v>0</v>
      </c>
      <c r="U114" s="20">
        <f t="shared" si="8"/>
        <v>0</v>
      </c>
      <c r="V114" s="20">
        <f t="shared" si="8"/>
        <v>0</v>
      </c>
      <c r="W114" s="28">
        <f t="shared" si="9"/>
        <v>0</v>
      </c>
      <c r="X114" s="28">
        <f t="shared" si="9"/>
        <v>0</v>
      </c>
      <c r="Y114" s="28">
        <f t="shared" si="9"/>
        <v>0</v>
      </c>
      <c r="Z114" s="28">
        <f t="shared" si="9"/>
        <v>0</v>
      </c>
      <c r="AA114" s="28">
        <f t="shared" si="9"/>
        <v>0</v>
      </c>
      <c r="AB114" s="28">
        <f t="shared" si="9"/>
        <v>0</v>
      </c>
      <c r="AC114" s="28">
        <f t="shared" si="9"/>
        <v>0</v>
      </c>
    </row>
    <row r="115" spans="1:29" ht="14.4" customHeight="1" outlineLevel="1" collapsed="1" x14ac:dyDescent="0.3">
      <c r="A115" s="6" t="s">
        <v>2</v>
      </c>
      <c r="B115" s="6" t="s">
        <v>2</v>
      </c>
      <c r="C115" s="6" t="s">
        <v>2</v>
      </c>
      <c r="D115" s="22" t="s">
        <v>177</v>
      </c>
      <c r="E115" s="22" t="s">
        <v>178</v>
      </c>
      <c r="F115" s="25">
        <v>-532432.80000000005</v>
      </c>
      <c r="G115" s="25">
        <v>-532432.80000000005</v>
      </c>
      <c r="H115" s="25">
        <v>-532432.80000000005</v>
      </c>
      <c r="I115" s="25">
        <v>-532432.80000000005</v>
      </c>
      <c r="J115" s="25">
        <v>-532432.80000000005</v>
      </c>
      <c r="K115" s="25">
        <v>-532432.80000000005</v>
      </c>
      <c r="L115" s="25">
        <v>-532432.80000000005</v>
      </c>
      <c r="M115" s="25">
        <v>-532432.80000000005</v>
      </c>
      <c r="N115" s="25">
        <v>-532432.80000000005</v>
      </c>
      <c r="P115" s="20">
        <f t="shared" si="8"/>
        <v>0</v>
      </c>
      <c r="Q115" s="20">
        <f t="shared" si="8"/>
        <v>0</v>
      </c>
      <c r="R115" s="20">
        <f t="shared" si="8"/>
        <v>0</v>
      </c>
      <c r="S115" s="20">
        <f t="shared" si="8"/>
        <v>0</v>
      </c>
      <c r="T115" s="20">
        <f t="shared" si="8"/>
        <v>0</v>
      </c>
      <c r="U115" s="20">
        <f t="shared" si="8"/>
        <v>0</v>
      </c>
      <c r="V115" s="20">
        <f t="shared" si="8"/>
        <v>0</v>
      </c>
      <c r="W115" s="28">
        <f t="shared" si="9"/>
        <v>0</v>
      </c>
      <c r="X115" s="28">
        <f t="shared" si="9"/>
        <v>0</v>
      </c>
      <c r="Y115" s="28">
        <f t="shared" si="9"/>
        <v>0</v>
      </c>
      <c r="Z115" s="28">
        <f t="shared" si="9"/>
        <v>0</v>
      </c>
      <c r="AA115" s="28">
        <f t="shared" si="9"/>
        <v>0</v>
      </c>
      <c r="AB115" s="28">
        <f t="shared" si="9"/>
        <v>0</v>
      </c>
      <c r="AC115" s="28">
        <f t="shared" si="9"/>
        <v>0</v>
      </c>
    </row>
    <row r="116" spans="1:29" ht="14.4" customHeight="1" outlineLevel="1" collapsed="1" x14ac:dyDescent="0.3">
      <c r="A116" s="6" t="s">
        <v>2</v>
      </c>
      <c r="B116" s="6" t="s">
        <v>2</v>
      </c>
      <c r="C116" s="6" t="s">
        <v>2</v>
      </c>
      <c r="D116" s="22" t="s">
        <v>179</v>
      </c>
      <c r="E116" s="22" t="s">
        <v>180</v>
      </c>
      <c r="F116" s="25">
        <v>-19170.169999999998</v>
      </c>
      <c r="G116" s="25">
        <v>-19170.169999999998</v>
      </c>
      <c r="H116" s="25">
        <v>-19170.169999999998</v>
      </c>
      <c r="I116" s="25">
        <v>-19170.169999999998</v>
      </c>
      <c r="J116" s="25">
        <v>-19170.169999999998</v>
      </c>
      <c r="K116" s="25">
        <v>-19170.169999999998</v>
      </c>
      <c r="L116" s="25">
        <v>-19170.169999999998</v>
      </c>
      <c r="M116" s="25">
        <v>-19170.169999999998</v>
      </c>
      <c r="N116" s="25">
        <v>-19170.169999999998</v>
      </c>
      <c r="P116" s="20">
        <f t="shared" si="8"/>
        <v>0</v>
      </c>
      <c r="Q116" s="20">
        <f t="shared" si="8"/>
        <v>0</v>
      </c>
      <c r="R116" s="20">
        <f t="shared" si="8"/>
        <v>0</v>
      </c>
      <c r="S116" s="20">
        <f t="shared" si="8"/>
        <v>0</v>
      </c>
      <c r="T116" s="20">
        <f t="shared" si="8"/>
        <v>0</v>
      </c>
      <c r="U116" s="20">
        <f t="shared" si="8"/>
        <v>0</v>
      </c>
      <c r="V116" s="20">
        <f t="shared" si="8"/>
        <v>0</v>
      </c>
      <c r="W116" s="28">
        <f t="shared" si="9"/>
        <v>0</v>
      </c>
      <c r="X116" s="28">
        <f t="shared" si="9"/>
        <v>0</v>
      </c>
      <c r="Y116" s="28">
        <f t="shared" si="9"/>
        <v>0</v>
      </c>
      <c r="Z116" s="28">
        <f t="shared" si="9"/>
        <v>0</v>
      </c>
      <c r="AA116" s="28">
        <f t="shared" si="9"/>
        <v>0</v>
      </c>
      <c r="AB116" s="28">
        <f t="shared" si="9"/>
        <v>0</v>
      </c>
      <c r="AC116" s="28">
        <f t="shared" si="9"/>
        <v>0</v>
      </c>
    </row>
    <row r="117" spans="1:29" ht="14.4" customHeight="1" outlineLevel="1" collapsed="1" x14ac:dyDescent="0.3">
      <c r="A117" s="6" t="s">
        <v>2</v>
      </c>
      <c r="B117" s="6" t="s">
        <v>2</v>
      </c>
      <c r="C117" s="6" t="s">
        <v>2</v>
      </c>
      <c r="D117" s="22" t="s">
        <v>181</v>
      </c>
      <c r="E117" s="22" t="s">
        <v>182</v>
      </c>
      <c r="F117" s="25">
        <v>-5955.22</v>
      </c>
      <c r="G117" s="25">
        <v>-5955.22</v>
      </c>
      <c r="H117" s="25">
        <v>-5955.22</v>
      </c>
      <c r="I117" s="25">
        <v>-5955.22</v>
      </c>
      <c r="J117" s="25">
        <v>-5955.22</v>
      </c>
      <c r="K117" s="25">
        <v>-5955.22</v>
      </c>
      <c r="L117" s="25">
        <v>-5955.22</v>
      </c>
      <c r="M117" s="25">
        <v>-5955.22</v>
      </c>
      <c r="N117" s="25">
        <v>-5955.22</v>
      </c>
      <c r="P117" s="20">
        <f t="shared" si="8"/>
        <v>0</v>
      </c>
      <c r="Q117" s="20">
        <f t="shared" si="8"/>
        <v>0</v>
      </c>
      <c r="R117" s="20">
        <f t="shared" si="8"/>
        <v>0</v>
      </c>
      <c r="S117" s="20">
        <f t="shared" si="8"/>
        <v>0</v>
      </c>
      <c r="T117" s="20">
        <f t="shared" si="8"/>
        <v>0</v>
      </c>
      <c r="U117" s="20">
        <f t="shared" si="8"/>
        <v>0</v>
      </c>
      <c r="V117" s="20">
        <f t="shared" si="8"/>
        <v>0</v>
      </c>
      <c r="W117" s="28">
        <f t="shared" si="9"/>
        <v>0</v>
      </c>
      <c r="X117" s="28">
        <f t="shared" si="9"/>
        <v>0</v>
      </c>
      <c r="Y117" s="28">
        <f t="shared" si="9"/>
        <v>0</v>
      </c>
      <c r="Z117" s="28">
        <f t="shared" si="9"/>
        <v>0</v>
      </c>
      <c r="AA117" s="28">
        <f t="shared" si="9"/>
        <v>0</v>
      </c>
      <c r="AB117" s="28">
        <f t="shared" si="9"/>
        <v>0</v>
      </c>
      <c r="AC117" s="28">
        <f t="shared" si="9"/>
        <v>0</v>
      </c>
    </row>
    <row r="118" spans="1:29" ht="14.4" customHeight="1" outlineLevel="1" collapsed="1" x14ac:dyDescent="0.3">
      <c r="A118" s="6" t="s">
        <v>2</v>
      </c>
      <c r="B118" s="6" t="s">
        <v>2</v>
      </c>
      <c r="C118" s="6" t="s">
        <v>2</v>
      </c>
      <c r="D118" s="6" t="s">
        <v>2</v>
      </c>
      <c r="E118" s="6" t="s">
        <v>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P118" s="20" t="e">
        <f t="shared" si="8"/>
        <v>#VALUE!</v>
      </c>
      <c r="Q118" s="20" t="e">
        <f t="shared" si="8"/>
        <v>#VALUE!</v>
      </c>
      <c r="R118" s="20" t="e">
        <f t="shared" si="8"/>
        <v>#VALUE!</v>
      </c>
      <c r="S118" s="20" t="e">
        <f t="shared" si="8"/>
        <v>#VALUE!</v>
      </c>
      <c r="T118" s="20" t="e">
        <f t="shared" si="8"/>
        <v>#VALUE!</v>
      </c>
      <c r="U118" s="20" t="e">
        <f t="shared" si="8"/>
        <v>#VALUE!</v>
      </c>
      <c r="V118" s="20" t="e">
        <f t="shared" si="8"/>
        <v>#VALUE!</v>
      </c>
      <c r="W118" s="28" t="e">
        <f t="shared" si="9"/>
        <v>#VALUE!</v>
      </c>
      <c r="X118" s="28" t="e">
        <f t="shared" si="9"/>
        <v>#VALUE!</v>
      </c>
      <c r="Y118" s="28" t="e">
        <f t="shared" si="9"/>
        <v>#VALUE!</v>
      </c>
      <c r="Z118" s="28" t="e">
        <f t="shared" si="9"/>
        <v>#VALUE!</v>
      </c>
      <c r="AA118" s="28" t="e">
        <f t="shared" si="9"/>
        <v>#VALUE!</v>
      </c>
      <c r="AB118" s="28" t="e">
        <f t="shared" si="9"/>
        <v>#VALUE!</v>
      </c>
      <c r="AC118" s="28" t="e">
        <f t="shared" si="9"/>
        <v>#VALUE!</v>
      </c>
    </row>
    <row r="119" spans="1:29" x14ac:dyDescent="0.3">
      <c r="A119" s="22" t="s">
        <v>2</v>
      </c>
      <c r="B119" s="170" t="s">
        <v>183</v>
      </c>
      <c r="C119" s="171"/>
      <c r="D119" s="171"/>
      <c r="E119" s="171"/>
      <c r="F119" s="25">
        <f>Nurmes!F113+Valtimo!F119</f>
        <v>-3636564.42</v>
      </c>
      <c r="G119" s="25">
        <f>Nurmes!G113+Valtimo!G119</f>
        <v>-3871662</v>
      </c>
      <c r="H119" s="25">
        <f>Nurmes!H113+Valtimo!H119</f>
        <v>-3734131</v>
      </c>
      <c r="I119" s="25">
        <f>Nurmes!I113+Valtimo!I119</f>
        <v>-3776354</v>
      </c>
      <c r="J119" s="25">
        <f>Nurmes!J113+Valtimo!J119</f>
        <v>-3819258</v>
      </c>
      <c r="K119" s="25">
        <f>Nurmes!K113+Valtimo!K119</f>
        <v>-3899462.4180000005</v>
      </c>
      <c r="L119" s="25">
        <f>Nurmes!L113+Valtimo!L119</f>
        <v>-3981351.1287779994</v>
      </c>
      <c r="M119" s="25">
        <f>Nurmes!M113+Valtimo!M119</f>
        <v>-4064959.5024823365</v>
      </c>
      <c r="N119" s="25">
        <f>Nurmes!N113+Valtimo!N119</f>
        <v>-4150323.6520344652</v>
      </c>
      <c r="P119" s="20">
        <f t="shared" si="8"/>
        <v>137531</v>
      </c>
      <c r="Q119" s="20">
        <f t="shared" si="8"/>
        <v>-42223</v>
      </c>
      <c r="R119" s="20">
        <f t="shared" si="8"/>
        <v>-42904</v>
      </c>
      <c r="S119" s="20">
        <f t="shared" si="8"/>
        <v>-80204.418000000529</v>
      </c>
      <c r="T119" s="20">
        <f t="shared" si="8"/>
        <v>-81888.710777998902</v>
      </c>
      <c r="U119" s="20">
        <f t="shared" si="8"/>
        <v>-83608.373704337049</v>
      </c>
      <c r="V119" s="20">
        <f t="shared" si="8"/>
        <v>-85364.149552128743</v>
      </c>
      <c r="W119" s="28">
        <f t="shared" si="9"/>
        <v>-3.5522470711544553E-2</v>
      </c>
      <c r="X119" s="28">
        <f t="shared" si="9"/>
        <v>1.1307316213598291E-2</v>
      </c>
      <c r="Y119" s="28">
        <f t="shared" si="9"/>
        <v>1.1361223020935007E-2</v>
      </c>
      <c r="Z119" s="28">
        <f t="shared" si="9"/>
        <v>2.100000000000014E-2</v>
      </c>
      <c r="AA119" s="28">
        <f t="shared" si="9"/>
        <v>2.0999999999999717E-2</v>
      </c>
      <c r="AB119" s="28">
        <f t="shared" si="9"/>
        <v>2.0999999999999765E-2</v>
      </c>
      <c r="AC119" s="28">
        <f t="shared" si="9"/>
        <v>2.0999999999999922E-2</v>
      </c>
    </row>
    <row r="120" spans="1:29" ht="14.4" customHeight="1" outlineLevel="1" collapsed="1" x14ac:dyDescent="0.3">
      <c r="A120" s="6" t="s">
        <v>2</v>
      </c>
      <c r="B120" s="6" t="s">
        <v>2</v>
      </c>
      <c r="C120" s="6" t="s">
        <v>2</v>
      </c>
      <c r="D120" s="22" t="s">
        <v>184</v>
      </c>
      <c r="E120" s="22" t="s">
        <v>185</v>
      </c>
      <c r="F120" s="25">
        <v>-13894.61</v>
      </c>
      <c r="G120" s="25">
        <v>-13894.61</v>
      </c>
      <c r="H120" s="25">
        <v>-13894.61</v>
      </c>
      <c r="I120" s="25">
        <v>-13894.61</v>
      </c>
      <c r="J120" s="25">
        <v>-13894.61</v>
      </c>
      <c r="K120" s="25">
        <v>-13894.61</v>
      </c>
      <c r="L120" s="25">
        <v>-13894.61</v>
      </c>
      <c r="M120" s="25">
        <v>-13894.61</v>
      </c>
      <c r="N120" s="25">
        <v>-13894.61</v>
      </c>
      <c r="P120" s="20">
        <f t="shared" si="8"/>
        <v>0</v>
      </c>
      <c r="Q120" s="20">
        <f t="shared" si="8"/>
        <v>0</v>
      </c>
      <c r="R120" s="20">
        <f t="shared" si="8"/>
        <v>0</v>
      </c>
      <c r="S120" s="20">
        <f t="shared" si="8"/>
        <v>0</v>
      </c>
      <c r="T120" s="20">
        <f t="shared" si="8"/>
        <v>0</v>
      </c>
      <c r="U120" s="20">
        <f t="shared" si="8"/>
        <v>0</v>
      </c>
      <c r="V120" s="20">
        <f t="shared" si="8"/>
        <v>0</v>
      </c>
      <c r="W120" s="28">
        <f t="shared" si="9"/>
        <v>0</v>
      </c>
      <c r="X120" s="28">
        <f t="shared" si="9"/>
        <v>0</v>
      </c>
      <c r="Y120" s="28">
        <f t="shared" si="9"/>
        <v>0</v>
      </c>
      <c r="Z120" s="28">
        <f t="shared" si="9"/>
        <v>0</v>
      </c>
      <c r="AA120" s="28">
        <f t="shared" si="9"/>
        <v>0</v>
      </c>
      <c r="AB120" s="28">
        <f t="shared" si="9"/>
        <v>0</v>
      </c>
      <c r="AC120" s="28">
        <f t="shared" si="9"/>
        <v>0</v>
      </c>
    </row>
    <row r="121" spans="1:29" ht="14.4" customHeight="1" outlineLevel="1" collapsed="1" x14ac:dyDescent="0.3">
      <c r="A121" s="6" t="s">
        <v>2</v>
      </c>
      <c r="B121" s="6" t="s">
        <v>2</v>
      </c>
      <c r="C121" s="6" t="s">
        <v>2</v>
      </c>
      <c r="D121" s="22" t="s">
        <v>186</v>
      </c>
      <c r="E121" s="22" t="s">
        <v>187</v>
      </c>
      <c r="F121" s="25">
        <v>-33125.35</v>
      </c>
      <c r="G121" s="25">
        <v>-33125.35</v>
      </c>
      <c r="H121" s="25">
        <v>-33125.35</v>
      </c>
      <c r="I121" s="25">
        <v>-33125.35</v>
      </c>
      <c r="J121" s="25">
        <v>-33125.35</v>
      </c>
      <c r="K121" s="25">
        <v>-33125.35</v>
      </c>
      <c r="L121" s="25">
        <v>-33125.35</v>
      </c>
      <c r="M121" s="25">
        <v>-33125.35</v>
      </c>
      <c r="N121" s="25">
        <v>-33125.35</v>
      </c>
      <c r="P121" s="20">
        <f t="shared" si="8"/>
        <v>0</v>
      </c>
      <c r="Q121" s="20">
        <f t="shared" si="8"/>
        <v>0</v>
      </c>
      <c r="R121" s="20">
        <f t="shared" si="8"/>
        <v>0</v>
      </c>
      <c r="S121" s="20">
        <f t="shared" si="8"/>
        <v>0</v>
      </c>
      <c r="T121" s="20">
        <f t="shared" si="8"/>
        <v>0</v>
      </c>
      <c r="U121" s="20">
        <f t="shared" si="8"/>
        <v>0</v>
      </c>
      <c r="V121" s="20">
        <f t="shared" si="8"/>
        <v>0</v>
      </c>
      <c r="W121" s="28">
        <f t="shared" si="9"/>
        <v>0</v>
      </c>
      <c r="X121" s="28">
        <f t="shared" si="9"/>
        <v>0</v>
      </c>
      <c r="Y121" s="28">
        <f t="shared" si="9"/>
        <v>0</v>
      </c>
      <c r="Z121" s="28">
        <f t="shared" si="9"/>
        <v>0</v>
      </c>
      <c r="AA121" s="28">
        <f t="shared" si="9"/>
        <v>0</v>
      </c>
      <c r="AB121" s="28">
        <f t="shared" si="9"/>
        <v>0</v>
      </c>
      <c r="AC121" s="28">
        <f t="shared" si="9"/>
        <v>0</v>
      </c>
    </row>
    <row r="122" spans="1:29" ht="14.4" customHeight="1" outlineLevel="1" collapsed="1" x14ac:dyDescent="0.3">
      <c r="A122" s="6" t="s">
        <v>2</v>
      </c>
      <c r="B122" s="6" t="s">
        <v>2</v>
      </c>
      <c r="C122" s="6" t="s">
        <v>2</v>
      </c>
      <c r="D122" s="22" t="s">
        <v>188</v>
      </c>
      <c r="E122" s="22" t="s">
        <v>189</v>
      </c>
      <c r="F122" s="25">
        <v>-4650.49</v>
      </c>
      <c r="G122" s="25">
        <v>-4650.49</v>
      </c>
      <c r="H122" s="25">
        <v>-4650.49</v>
      </c>
      <c r="I122" s="25">
        <v>-4650.49</v>
      </c>
      <c r="J122" s="25">
        <v>-4650.49</v>
      </c>
      <c r="K122" s="25">
        <v>-4650.49</v>
      </c>
      <c r="L122" s="25">
        <v>-4650.49</v>
      </c>
      <c r="M122" s="25">
        <v>-4650.49</v>
      </c>
      <c r="N122" s="25">
        <v>-4650.49</v>
      </c>
      <c r="P122" s="20">
        <f t="shared" si="8"/>
        <v>0</v>
      </c>
      <c r="Q122" s="20">
        <f t="shared" si="8"/>
        <v>0</v>
      </c>
      <c r="R122" s="20">
        <f t="shared" si="8"/>
        <v>0</v>
      </c>
      <c r="S122" s="20">
        <f t="shared" si="8"/>
        <v>0</v>
      </c>
      <c r="T122" s="20">
        <f t="shared" si="8"/>
        <v>0</v>
      </c>
      <c r="U122" s="20">
        <f t="shared" si="8"/>
        <v>0</v>
      </c>
      <c r="V122" s="20">
        <f t="shared" si="8"/>
        <v>0</v>
      </c>
      <c r="W122" s="28">
        <f t="shared" si="9"/>
        <v>0</v>
      </c>
      <c r="X122" s="28">
        <f t="shared" si="9"/>
        <v>0</v>
      </c>
      <c r="Y122" s="28">
        <f t="shared" si="9"/>
        <v>0</v>
      </c>
      <c r="Z122" s="28">
        <f t="shared" si="9"/>
        <v>0</v>
      </c>
      <c r="AA122" s="28">
        <f t="shared" si="9"/>
        <v>0</v>
      </c>
      <c r="AB122" s="28">
        <f t="shared" si="9"/>
        <v>0</v>
      </c>
      <c r="AC122" s="28">
        <f t="shared" si="9"/>
        <v>0</v>
      </c>
    </row>
    <row r="123" spans="1:29" ht="14.4" customHeight="1" outlineLevel="1" collapsed="1" x14ac:dyDescent="0.3">
      <c r="A123" s="6" t="s">
        <v>2</v>
      </c>
      <c r="B123" s="6" t="s">
        <v>2</v>
      </c>
      <c r="C123" s="6" t="s">
        <v>2</v>
      </c>
      <c r="D123" s="22" t="s">
        <v>190</v>
      </c>
      <c r="E123" s="22" t="s">
        <v>191</v>
      </c>
      <c r="F123" s="25">
        <v>-174070.6</v>
      </c>
      <c r="G123" s="25">
        <v>-174070.6</v>
      </c>
      <c r="H123" s="25">
        <v>-174070.6</v>
      </c>
      <c r="I123" s="25">
        <v>-174070.6</v>
      </c>
      <c r="J123" s="25">
        <v>-174070.6</v>
      </c>
      <c r="K123" s="25">
        <v>-174070.6</v>
      </c>
      <c r="L123" s="25">
        <v>-174070.6</v>
      </c>
      <c r="M123" s="25">
        <v>-174070.6</v>
      </c>
      <c r="N123" s="25">
        <v>-174070.6</v>
      </c>
      <c r="P123" s="20">
        <f t="shared" si="8"/>
        <v>0</v>
      </c>
      <c r="Q123" s="20">
        <f t="shared" si="8"/>
        <v>0</v>
      </c>
      <c r="R123" s="20">
        <f t="shared" si="8"/>
        <v>0</v>
      </c>
      <c r="S123" s="20">
        <f t="shared" si="8"/>
        <v>0</v>
      </c>
      <c r="T123" s="20">
        <f t="shared" si="8"/>
        <v>0</v>
      </c>
      <c r="U123" s="20">
        <f t="shared" si="8"/>
        <v>0</v>
      </c>
      <c r="V123" s="20">
        <f t="shared" si="8"/>
        <v>0</v>
      </c>
      <c r="W123" s="28">
        <f t="shared" si="9"/>
        <v>0</v>
      </c>
      <c r="X123" s="28">
        <f t="shared" si="9"/>
        <v>0</v>
      </c>
      <c r="Y123" s="28">
        <f t="shared" si="9"/>
        <v>0</v>
      </c>
      <c r="Z123" s="28">
        <f t="shared" si="9"/>
        <v>0</v>
      </c>
      <c r="AA123" s="28">
        <f t="shared" si="9"/>
        <v>0</v>
      </c>
      <c r="AB123" s="28">
        <f t="shared" si="9"/>
        <v>0</v>
      </c>
      <c r="AC123" s="28">
        <f t="shared" si="9"/>
        <v>0</v>
      </c>
    </row>
    <row r="124" spans="1:29" ht="14.4" customHeight="1" outlineLevel="1" collapsed="1" x14ac:dyDescent="0.3">
      <c r="A124" s="6" t="s">
        <v>2</v>
      </c>
      <c r="B124" s="6" t="s">
        <v>2</v>
      </c>
      <c r="C124" s="6" t="s">
        <v>2</v>
      </c>
      <c r="D124" s="22" t="s">
        <v>192</v>
      </c>
      <c r="E124" s="22" t="s">
        <v>193</v>
      </c>
      <c r="F124" s="25">
        <v>-18650.59</v>
      </c>
      <c r="G124" s="25">
        <v>-18650.59</v>
      </c>
      <c r="H124" s="25">
        <v>-18650.59</v>
      </c>
      <c r="I124" s="25">
        <v>-18650.59</v>
      </c>
      <c r="J124" s="25">
        <v>-18650.59</v>
      </c>
      <c r="K124" s="25">
        <v>-18650.59</v>
      </c>
      <c r="L124" s="25">
        <v>-18650.59</v>
      </c>
      <c r="M124" s="25">
        <v>-18650.59</v>
      </c>
      <c r="N124" s="25">
        <v>-18650.59</v>
      </c>
      <c r="P124" s="20">
        <f t="shared" si="8"/>
        <v>0</v>
      </c>
      <c r="Q124" s="20">
        <f t="shared" si="8"/>
        <v>0</v>
      </c>
      <c r="R124" s="20">
        <f t="shared" si="8"/>
        <v>0</v>
      </c>
      <c r="S124" s="20">
        <f t="shared" si="8"/>
        <v>0</v>
      </c>
      <c r="T124" s="20">
        <f t="shared" si="8"/>
        <v>0</v>
      </c>
      <c r="U124" s="20">
        <f t="shared" si="8"/>
        <v>0</v>
      </c>
      <c r="V124" s="20">
        <f t="shared" si="8"/>
        <v>0</v>
      </c>
      <c r="W124" s="28">
        <f t="shared" si="9"/>
        <v>0</v>
      </c>
      <c r="X124" s="28">
        <f t="shared" si="9"/>
        <v>0</v>
      </c>
      <c r="Y124" s="28">
        <f t="shared" si="9"/>
        <v>0</v>
      </c>
      <c r="Z124" s="28">
        <f t="shared" si="9"/>
        <v>0</v>
      </c>
      <c r="AA124" s="28">
        <f t="shared" si="9"/>
        <v>0</v>
      </c>
      <c r="AB124" s="28">
        <f t="shared" si="9"/>
        <v>0</v>
      </c>
      <c r="AC124" s="28">
        <f t="shared" si="9"/>
        <v>0</v>
      </c>
    </row>
    <row r="125" spans="1:29" ht="14.4" customHeight="1" outlineLevel="1" collapsed="1" x14ac:dyDescent="0.3">
      <c r="A125" s="6" t="s">
        <v>2</v>
      </c>
      <c r="B125" s="6" t="s">
        <v>2</v>
      </c>
      <c r="C125" s="6" t="s">
        <v>2</v>
      </c>
      <c r="D125" s="22" t="s">
        <v>194</v>
      </c>
      <c r="E125" s="22" t="s">
        <v>195</v>
      </c>
      <c r="F125" s="25">
        <v>-154.88</v>
      </c>
      <c r="G125" s="25">
        <v>-154.88</v>
      </c>
      <c r="H125" s="25">
        <v>-154.88</v>
      </c>
      <c r="I125" s="25">
        <v>-154.88</v>
      </c>
      <c r="J125" s="25">
        <v>-154.88</v>
      </c>
      <c r="K125" s="25">
        <v>-154.88</v>
      </c>
      <c r="L125" s="25">
        <v>-154.88</v>
      </c>
      <c r="M125" s="25">
        <v>-154.88</v>
      </c>
      <c r="N125" s="25">
        <v>-154.88</v>
      </c>
      <c r="P125" s="20">
        <f t="shared" ref="P125:V160" si="10">H125-G125</f>
        <v>0</v>
      </c>
      <c r="Q125" s="20">
        <f t="shared" si="10"/>
        <v>0</v>
      </c>
      <c r="R125" s="20">
        <f t="shared" si="10"/>
        <v>0</v>
      </c>
      <c r="S125" s="20">
        <f t="shared" si="10"/>
        <v>0</v>
      </c>
      <c r="T125" s="20">
        <f t="shared" si="10"/>
        <v>0</v>
      </c>
      <c r="U125" s="20">
        <f t="shared" si="10"/>
        <v>0</v>
      </c>
      <c r="V125" s="20">
        <f t="shared" si="10"/>
        <v>0</v>
      </c>
      <c r="W125" s="28">
        <f t="shared" ref="W125:AC160" si="11">P125/G125</f>
        <v>0</v>
      </c>
      <c r="X125" s="28">
        <f t="shared" si="11"/>
        <v>0</v>
      </c>
      <c r="Y125" s="28">
        <f t="shared" si="11"/>
        <v>0</v>
      </c>
      <c r="Z125" s="28">
        <f t="shared" si="11"/>
        <v>0</v>
      </c>
      <c r="AA125" s="28">
        <f t="shared" si="11"/>
        <v>0</v>
      </c>
      <c r="AB125" s="28">
        <f t="shared" si="11"/>
        <v>0</v>
      </c>
      <c r="AC125" s="28">
        <f t="shared" si="11"/>
        <v>0</v>
      </c>
    </row>
    <row r="126" spans="1:29" ht="14.4" customHeight="1" outlineLevel="1" collapsed="1" x14ac:dyDescent="0.3">
      <c r="A126" s="6" t="s">
        <v>2</v>
      </c>
      <c r="B126" s="6" t="s">
        <v>2</v>
      </c>
      <c r="C126" s="6" t="s">
        <v>2</v>
      </c>
      <c r="D126" s="22" t="s">
        <v>196</v>
      </c>
      <c r="E126" s="22" t="s">
        <v>197</v>
      </c>
      <c r="F126" s="25">
        <v>-334.49</v>
      </c>
      <c r="G126" s="25">
        <v>-334.49</v>
      </c>
      <c r="H126" s="25">
        <v>-334.49</v>
      </c>
      <c r="I126" s="25">
        <v>-334.49</v>
      </c>
      <c r="J126" s="25">
        <v>-334.49</v>
      </c>
      <c r="K126" s="25">
        <v>-334.49</v>
      </c>
      <c r="L126" s="25">
        <v>-334.49</v>
      </c>
      <c r="M126" s="25">
        <v>-334.49</v>
      </c>
      <c r="N126" s="25">
        <v>-334.49</v>
      </c>
      <c r="P126" s="20">
        <f t="shared" si="10"/>
        <v>0</v>
      </c>
      <c r="Q126" s="20">
        <f t="shared" si="10"/>
        <v>0</v>
      </c>
      <c r="R126" s="20">
        <f t="shared" si="10"/>
        <v>0</v>
      </c>
      <c r="S126" s="20">
        <f t="shared" si="10"/>
        <v>0</v>
      </c>
      <c r="T126" s="20">
        <f t="shared" si="10"/>
        <v>0</v>
      </c>
      <c r="U126" s="20">
        <f t="shared" si="10"/>
        <v>0</v>
      </c>
      <c r="V126" s="20">
        <f t="shared" si="10"/>
        <v>0</v>
      </c>
      <c r="W126" s="28">
        <f t="shared" si="11"/>
        <v>0</v>
      </c>
      <c r="X126" s="28">
        <f t="shared" si="11"/>
        <v>0</v>
      </c>
      <c r="Y126" s="28">
        <f t="shared" si="11"/>
        <v>0</v>
      </c>
      <c r="Z126" s="28">
        <f t="shared" si="11"/>
        <v>0</v>
      </c>
      <c r="AA126" s="28">
        <f t="shared" si="11"/>
        <v>0</v>
      </c>
      <c r="AB126" s="28">
        <f t="shared" si="11"/>
        <v>0</v>
      </c>
      <c r="AC126" s="28">
        <f t="shared" si="11"/>
        <v>0</v>
      </c>
    </row>
    <row r="127" spans="1:29" ht="14.4" customHeight="1" outlineLevel="1" collapsed="1" x14ac:dyDescent="0.3">
      <c r="A127" s="6" t="s">
        <v>2</v>
      </c>
      <c r="B127" s="6" t="s">
        <v>2</v>
      </c>
      <c r="C127" s="6" t="s">
        <v>2</v>
      </c>
      <c r="D127" s="22" t="s">
        <v>198</v>
      </c>
      <c r="E127" s="22" t="s">
        <v>199</v>
      </c>
      <c r="F127" s="25">
        <v>-11460.09</v>
      </c>
      <c r="G127" s="25">
        <v>-11460.09</v>
      </c>
      <c r="H127" s="25">
        <v>-11460.09</v>
      </c>
      <c r="I127" s="25">
        <v>-11460.09</v>
      </c>
      <c r="J127" s="25">
        <v>-11460.09</v>
      </c>
      <c r="K127" s="25">
        <v>-11460.09</v>
      </c>
      <c r="L127" s="25">
        <v>-11460.09</v>
      </c>
      <c r="M127" s="25">
        <v>-11460.09</v>
      </c>
      <c r="N127" s="25">
        <v>-11460.09</v>
      </c>
      <c r="P127" s="20">
        <f t="shared" si="10"/>
        <v>0</v>
      </c>
      <c r="Q127" s="20">
        <f t="shared" si="10"/>
        <v>0</v>
      </c>
      <c r="R127" s="20">
        <f t="shared" si="10"/>
        <v>0</v>
      </c>
      <c r="S127" s="20">
        <f t="shared" si="10"/>
        <v>0</v>
      </c>
      <c r="T127" s="20">
        <f t="shared" si="10"/>
        <v>0</v>
      </c>
      <c r="U127" s="20">
        <f t="shared" si="10"/>
        <v>0</v>
      </c>
      <c r="V127" s="20">
        <f t="shared" si="10"/>
        <v>0</v>
      </c>
      <c r="W127" s="28">
        <f t="shared" si="11"/>
        <v>0</v>
      </c>
      <c r="X127" s="28">
        <f t="shared" si="11"/>
        <v>0</v>
      </c>
      <c r="Y127" s="28">
        <f t="shared" si="11"/>
        <v>0</v>
      </c>
      <c r="Z127" s="28">
        <f t="shared" si="11"/>
        <v>0</v>
      </c>
      <c r="AA127" s="28">
        <f t="shared" si="11"/>
        <v>0</v>
      </c>
      <c r="AB127" s="28">
        <f t="shared" si="11"/>
        <v>0</v>
      </c>
      <c r="AC127" s="28">
        <f t="shared" si="11"/>
        <v>0</v>
      </c>
    </row>
    <row r="128" spans="1:29" ht="14.4" customHeight="1" outlineLevel="1" collapsed="1" x14ac:dyDescent="0.3">
      <c r="A128" s="6" t="s">
        <v>2</v>
      </c>
      <c r="B128" s="6" t="s">
        <v>2</v>
      </c>
      <c r="C128" s="6" t="s">
        <v>2</v>
      </c>
      <c r="D128" s="22" t="s">
        <v>200</v>
      </c>
      <c r="E128" s="22" t="s">
        <v>201</v>
      </c>
      <c r="F128" s="25">
        <v>-13984.71</v>
      </c>
      <c r="G128" s="25">
        <v>-13984.71</v>
      </c>
      <c r="H128" s="25">
        <v>-13984.71</v>
      </c>
      <c r="I128" s="25">
        <v>-13984.71</v>
      </c>
      <c r="J128" s="25">
        <v>-13984.71</v>
      </c>
      <c r="K128" s="25">
        <v>-13984.71</v>
      </c>
      <c r="L128" s="25">
        <v>-13984.71</v>
      </c>
      <c r="M128" s="25">
        <v>-13984.71</v>
      </c>
      <c r="N128" s="25">
        <v>-13984.71</v>
      </c>
      <c r="P128" s="20">
        <f t="shared" si="10"/>
        <v>0</v>
      </c>
      <c r="Q128" s="20">
        <f t="shared" si="10"/>
        <v>0</v>
      </c>
      <c r="R128" s="20">
        <f t="shared" si="10"/>
        <v>0</v>
      </c>
      <c r="S128" s="20">
        <f t="shared" si="10"/>
        <v>0</v>
      </c>
      <c r="T128" s="20">
        <f t="shared" si="10"/>
        <v>0</v>
      </c>
      <c r="U128" s="20">
        <f t="shared" si="10"/>
        <v>0</v>
      </c>
      <c r="V128" s="20">
        <f t="shared" si="10"/>
        <v>0</v>
      </c>
      <c r="W128" s="28">
        <f t="shared" si="11"/>
        <v>0</v>
      </c>
      <c r="X128" s="28">
        <f t="shared" si="11"/>
        <v>0</v>
      </c>
      <c r="Y128" s="28">
        <f t="shared" si="11"/>
        <v>0</v>
      </c>
      <c r="Z128" s="28">
        <f t="shared" si="11"/>
        <v>0</v>
      </c>
      <c r="AA128" s="28">
        <f t="shared" si="11"/>
        <v>0</v>
      </c>
      <c r="AB128" s="28">
        <f t="shared" si="11"/>
        <v>0</v>
      </c>
      <c r="AC128" s="28">
        <f t="shared" si="11"/>
        <v>0</v>
      </c>
    </row>
    <row r="129" spans="1:29" ht="14.4" customHeight="1" outlineLevel="1" collapsed="1" x14ac:dyDescent="0.3">
      <c r="A129" s="6" t="s">
        <v>2</v>
      </c>
      <c r="B129" s="6" t="s">
        <v>2</v>
      </c>
      <c r="C129" s="6" t="s">
        <v>2</v>
      </c>
      <c r="D129" s="22" t="s">
        <v>202</v>
      </c>
      <c r="E129" s="22" t="s">
        <v>203</v>
      </c>
      <c r="F129" s="25">
        <v>-157890.23000000001</v>
      </c>
      <c r="G129" s="25">
        <v>-157890.23000000001</v>
      </c>
      <c r="H129" s="25">
        <v>-157890.23000000001</v>
      </c>
      <c r="I129" s="25">
        <v>-157890.23000000001</v>
      </c>
      <c r="J129" s="25">
        <v>-157890.23000000001</v>
      </c>
      <c r="K129" s="25">
        <v>-157890.23000000001</v>
      </c>
      <c r="L129" s="25">
        <v>-157890.23000000001</v>
      </c>
      <c r="M129" s="25">
        <v>-157890.23000000001</v>
      </c>
      <c r="N129" s="25">
        <v>-157890.23000000001</v>
      </c>
      <c r="P129" s="20">
        <f t="shared" si="10"/>
        <v>0</v>
      </c>
      <c r="Q129" s="20">
        <f t="shared" si="10"/>
        <v>0</v>
      </c>
      <c r="R129" s="20">
        <f t="shared" si="10"/>
        <v>0</v>
      </c>
      <c r="S129" s="20">
        <f t="shared" si="10"/>
        <v>0</v>
      </c>
      <c r="T129" s="20">
        <f t="shared" si="10"/>
        <v>0</v>
      </c>
      <c r="U129" s="20">
        <f t="shared" si="10"/>
        <v>0</v>
      </c>
      <c r="V129" s="20">
        <f t="shared" si="10"/>
        <v>0</v>
      </c>
      <c r="W129" s="28">
        <f t="shared" si="11"/>
        <v>0</v>
      </c>
      <c r="X129" s="28">
        <f t="shared" si="11"/>
        <v>0</v>
      </c>
      <c r="Y129" s="28">
        <f t="shared" si="11"/>
        <v>0</v>
      </c>
      <c r="Z129" s="28">
        <f t="shared" si="11"/>
        <v>0</v>
      </c>
      <c r="AA129" s="28">
        <f t="shared" si="11"/>
        <v>0</v>
      </c>
      <c r="AB129" s="28">
        <f t="shared" si="11"/>
        <v>0</v>
      </c>
      <c r="AC129" s="28">
        <f t="shared" si="11"/>
        <v>0</v>
      </c>
    </row>
    <row r="130" spans="1:29" ht="14.4" customHeight="1" outlineLevel="1" collapsed="1" x14ac:dyDescent="0.3">
      <c r="A130" s="6" t="s">
        <v>2</v>
      </c>
      <c r="B130" s="6" t="s">
        <v>2</v>
      </c>
      <c r="C130" s="6" t="s">
        <v>2</v>
      </c>
      <c r="D130" s="22" t="s">
        <v>358</v>
      </c>
      <c r="E130" s="22" t="s">
        <v>357</v>
      </c>
      <c r="F130" s="25">
        <v>-216300.23</v>
      </c>
      <c r="G130" s="25">
        <v>-216300.23</v>
      </c>
      <c r="H130" s="25">
        <v>-216300.23</v>
      </c>
      <c r="I130" s="25">
        <v>-216300.23</v>
      </c>
      <c r="J130" s="25">
        <v>-216300.23</v>
      </c>
      <c r="K130" s="25">
        <v>-216300.23</v>
      </c>
      <c r="L130" s="25">
        <v>-216300.23</v>
      </c>
      <c r="M130" s="25">
        <v>-216300.23</v>
      </c>
      <c r="N130" s="25">
        <v>-216300.23</v>
      </c>
      <c r="P130" s="20">
        <f t="shared" si="10"/>
        <v>0</v>
      </c>
      <c r="Q130" s="20">
        <f t="shared" si="10"/>
        <v>0</v>
      </c>
      <c r="R130" s="20">
        <f t="shared" si="10"/>
        <v>0</v>
      </c>
      <c r="S130" s="20">
        <f t="shared" si="10"/>
        <v>0</v>
      </c>
      <c r="T130" s="20">
        <f t="shared" si="10"/>
        <v>0</v>
      </c>
      <c r="U130" s="20">
        <f t="shared" si="10"/>
        <v>0</v>
      </c>
      <c r="V130" s="20">
        <f t="shared" si="10"/>
        <v>0</v>
      </c>
      <c r="W130" s="28">
        <f t="shared" si="11"/>
        <v>0</v>
      </c>
      <c r="X130" s="28">
        <f t="shared" si="11"/>
        <v>0</v>
      </c>
      <c r="Y130" s="28">
        <f t="shared" si="11"/>
        <v>0</v>
      </c>
      <c r="Z130" s="28">
        <f t="shared" si="11"/>
        <v>0</v>
      </c>
      <c r="AA130" s="28">
        <f t="shared" si="11"/>
        <v>0</v>
      </c>
      <c r="AB130" s="28">
        <f t="shared" si="11"/>
        <v>0</v>
      </c>
      <c r="AC130" s="28">
        <f t="shared" si="11"/>
        <v>0</v>
      </c>
    </row>
    <row r="131" spans="1:29" ht="14.4" customHeight="1" outlineLevel="1" collapsed="1" x14ac:dyDescent="0.3">
      <c r="A131" s="6" t="s">
        <v>2</v>
      </c>
      <c r="B131" s="6" t="s">
        <v>2</v>
      </c>
      <c r="C131" s="6" t="s">
        <v>2</v>
      </c>
      <c r="D131" s="22" t="s">
        <v>206</v>
      </c>
      <c r="E131" s="22" t="s">
        <v>207</v>
      </c>
      <c r="F131" s="25">
        <v>-191209.96</v>
      </c>
      <c r="G131" s="25">
        <v>-191209.96</v>
      </c>
      <c r="H131" s="25">
        <v>-191209.96</v>
      </c>
      <c r="I131" s="25">
        <v>-191209.96</v>
      </c>
      <c r="J131" s="25">
        <v>-191209.96</v>
      </c>
      <c r="K131" s="25">
        <v>-191209.96</v>
      </c>
      <c r="L131" s="25">
        <v>-191209.96</v>
      </c>
      <c r="M131" s="25">
        <v>-191209.96</v>
      </c>
      <c r="N131" s="25">
        <v>-191209.96</v>
      </c>
      <c r="P131" s="20">
        <f t="shared" si="10"/>
        <v>0</v>
      </c>
      <c r="Q131" s="20">
        <f t="shared" si="10"/>
        <v>0</v>
      </c>
      <c r="R131" s="20">
        <f t="shared" si="10"/>
        <v>0</v>
      </c>
      <c r="S131" s="20">
        <f t="shared" si="10"/>
        <v>0</v>
      </c>
      <c r="T131" s="20">
        <f t="shared" si="10"/>
        <v>0</v>
      </c>
      <c r="U131" s="20">
        <f t="shared" si="10"/>
        <v>0</v>
      </c>
      <c r="V131" s="20">
        <f t="shared" si="10"/>
        <v>0</v>
      </c>
      <c r="W131" s="28">
        <f t="shared" si="11"/>
        <v>0</v>
      </c>
      <c r="X131" s="28">
        <f t="shared" si="11"/>
        <v>0</v>
      </c>
      <c r="Y131" s="28">
        <f t="shared" si="11"/>
        <v>0</v>
      </c>
      <c r="Z131" s="28">
        <f t="shared" si="11"/>
        <v>0</v>
      </c>
      <c r="AA131" s="28">
        <f t="shared" si="11"/>
        <v>0</v>
      </c>
      <c r="AB131" s="28">
        <f t="shared" si="11"/>
        <v>0</v>
      </c>
      <c r="AC131" s="28">
        <f t="shared" si="11"/>
        <v>0</v>
      </c>
    </row>
    <row r="132" spans="1:29" ht="14.4" customHeight="1" outlineLevel="1" collapsed="1" x14ac:dyDescent="0.3">
      <c r="A132" s="6" t="s">
        <v>2</v>
      </c>
      <c r="B132" s="6" t="s">
        <v>2</v>
      </c>
      <c r="C132" s="6" t="s">
        <v>2</v>
      </c>
      <c r="D132" s="22" t="s">
        <v>208</v>
      </c>
      <c r="E132" s="22" t="s">
        <v>209</v>
      </c>
      <c r="F132" s="25">
        <v>-55.6</v>
      </c>
      <c r="G132" s="25">
        <v>-55.6</v>
      </c>
      <c r="H132" s="25">
        <v>-55.6</v>
      </c>
      <c r="I132" s="25">
        <v>-55.6</v>
      </c>
      <c r="J132" s="25">
        <v>-55.6</v>
      </c>
      <c r="K132" s="25">
        <v>-55.6</v>
      </c>
      <c r="L132" s="25">
        <v>-55.6</v>
      </c>
      <c r="M132" s="25">
        <v>-55.6</v>
      </c>
      <c r="N132" s="25">
        <v>-55.6</v>
      </c>
      <c r="P132" s="20">
        <f t="shared" si="10"/>
        <v>0</v>
      </c>
      <c r="Q132" s="20">
        <f t="shared" si="10"/>
        <v>0</v>
      </c>
      <c r="R132" s="20">
        <f t="shared" si="10"/>
        <v>0</v>
      </c>
      <c r="S132" s="20">
        <f t="shared" si="10"/>
        <v>0</v>
      </c>
      <c r="T132" s="20">
        <f t="shared" si="10"/>
        <v>0</v>
      </c>
      <c r="U132" s="20">
        <f t="shared" si="10"/>
        <v>0</v>
      </c>
      <c r="V132" s="20">
        <f t="shared" si="10"/>
        <v>0</v>
      </c>
      <c r="W132" s="28">
        <f t="shared" si="11"/>
        <v>0</v>
      </c>
      <c r="X132" s="28">
        <f t="shared" si="11"/>
        <v>0</v>
      </c>
      <c r="Y132" s="28">
        <f t="shared" si="11"/>
        <v>0</v>
      </c>
      <c r="Z132" s="28">
        <f t="shared" si="11"/>
        <v>0</v>
      </c>
      <c r="AA132" s="28">
        <f t="shared" si="11"/>
        <v>0</v>
      </c>
      <c r="AB132" s="28">
        <f t="shared" si="11"/>
        <v>0</v>
      </c>
      <c r="AC132" s="28">
        <f t="shared" si="11"/>
        <v>0</v>
      </c>
    </row>
    <row r="133" spans="1:29" ht="14.4" customHeight="1" outlineLevel="1" collapsed="1" x14ac:dyDescent="0.3">
      <c r="A133" s="6" t="s">
        <v>2</v>
      </c>
      <c r="B133" s="6" t="s">
        <v>2</v>
      </c>
      <c r="C133" s="6" t="s">
        <v>2</v>
      </c>
      <c r="D133" s="22" t="s">
        <v>210</v>
      </c>
      <c r="E133" s="22" t="s">
        <v>211</v>
      </c>
      <c r="F133" s="25">
        <v>-18813.830000000002</v>
      </c>
      <c r="G133" s="25">
        <v>-18813.830000000002</v>
      </c>
      <c r="H133" s="25">
        <v>-18813.830000000002</v>
      </c>
      <c r="I133" s="25">
        <v>-18813.830000000002</v>
      </c>
      <c r="J133" s="25">
        <v>-18813.830000000002</v>
      </c>
      <c r="K133" s="25">
        <v>-18813.830000000002</v>
      </c>
      <c r="L133" s="25">
        <v>-18813.830000000002</v>
      </c>
      <c r="M133" s="25">
        <v>-18813.830000000002</v>
      </c>
      <c r="N133" s="25">
        <v>-18813.830000000002</v>
      </c>
      <c r="P133" s="20">
        <f t="shared" si="10"/>
        <v>0</v>
      </c>
      <c r="Q133" s="20">
        <f t="shared" si="10"/>
        <v>0</v>
      </c>
      <c r="R133" s="20">
        <f t="shared" si="10"/>
        <v>0</v>
      </c>
      <c r="S133" s="20">
        <f t="shared" si="10"/>
        <v>0</v>
      </c>
      <c r="T133" s="20">
        <f t="shared" si="10"/>
        <v>0</v>
      </c>
      <c r="U133" s="20">
        <f t="shared" si="10"/>
        <v>0</v>
      </c>
      <c r="V133" s="20">
        <f t="shared" si="10"/>
        <v>0</v>
      </c>
      <c r="W133" s="28">
        <f t="shared" si="11"/>
        <v>0</v>
      </c>
      <c r="X133" s="28">
        <f t="shared" si="11"/>
        <v>0</v>
      </c>
      <c r="Y133" s="28">
        <f t="shared" si="11"/>
        <v>0</v>
      </c>
      <c r="Z133" s="28">
        <f t="shared" si="11"/>
        <v>0</v>
      </c>
      <c r="AA133" s="28">
        <f t="shared" si="11"/>
        <v>0</v>
      </c>
      <c r="AB133" s="28">
        <f t="shared" si="11"/>
        <v>0</v>
      </c>
      <c r="AC133" s="28">
        <f t="shared" si="11"/>
        <v>0</v>
      </c>
    </row>
    <row r="134" spans="1:29" ht="14.4" customHeight="1" outlineLevel="1" collapsed="1" x14ac:dyDescent="0.3">
      <c r="A134" s="6" t="s">
        <v>2</v>
      </c>
      <c r="B134" s="6" t="s">
        <v>2</v>
      </c>
      <c r="C134" s="6" t="s">
        <v>2</v>
      </c>
      <c r="D134" s="22" t="s">
        <v>212</v>
      </c>
      <c r="E134" s="22" t="s">
        <v>213</v>
      </c>
      <c r="F134" s="25">
        <v>-9856.51</v>
      </c>
      <c r="G134" s="25">
        <v>-9856.51</v>
      </c>
      <c r="H134" s="25">
        <v>-9856.51</v>
      </c>
      <c r="I134" s="25">
        <v>-9856.51</v>
      </c>
      <c r="J134" s="25">
        <v>-9856.51</v>
      </c>
      <c r="K134" s="25">
        <v>-9856.51</v>
      </c>
      <c r="L134" s="25">
        <v>-9856.51</v>
      </c>
      <c r="M134" s="25">
        <v>-9856.51</v>
      </c>
      <c r="N134" s="25">
        <v>-9856.51</v>
      </c>
      <c r="P134" s="20">
        <f t="shared" si="10"/>
        <v>0</v>
      </c>
      <c r="Q134" s="20">
        <f t="shared" si="10"/>
        <v>0</v>
      </c>
      <c r="R134" s="20">
        <f t="shared" si="10"/>
        <v>0</v>
      </c>
      <c r="S134" s="20">
        <f t="shared" si="10"/>
        <v>0</v>
      </c>
      <c r="T134" s="20">
        <f t="shared" si="10"/>
        <v>0</v>
      </c>
      <c r="U134" s="20">
        <f t="shared" si="10"/>
        <v>0</v>
      </c>
      <c r="V134" s="20">
        <f t="shared" si="10"/>
        <v>0</v>
      </c>
      <c r="W134" s="28">
        <f t="shared" si="11"/>
        <v>0</v>
      </c>
      <c r="X134" s="28">
        <f t="shared" si="11"/>
        <v>0</v>
      </c>
      <c r="Y134" s="28">
        <f t="shared" si="11"/>
        <v>0</v>
      </c>
      <c r="Z134" s="28">
        <f t="shared" si="11"/>
        <v>0</v>
      </c>
      <c r="AA134" s="28">
        <f t="shared" si="11"/>
        <v>0</v>
      </c>
      <c r="AB134" s="28">
        <f t="shared" si="11"/>
        <v>0</v>
      </c>
      <c r="AC134" s="28">
        <f t="shared" si="11"/>
        <v>0</v>
      </c>
    </row>
    <row r="135" spans="1:29" ht="14.4" customHeight="1" outlineLevel="1" collapsed="1" x14ac:dyDescent="0.3">
      <c r="A135" s="6" t="s">
        <v>2</v>
      </c>
      <c r="B135" s="6" t="s">
        <v>2</v>
      </c>
      <c r="C135" s="6" t="s">
        <v>2</v>
      </c>
      <c r="D135" s="22" t="s">
        <v>214</v>
      </c>
      <c r="E135" s="22" t="s">
        <v>215</v>
      </c>
      <c r="F135" s="25">
        <v>-27836.43</v>
      </c>
      <c r="G135" s="25">
        <v>-27836.43</v>
      </c>
      <c r="H135" s="25">
        <v>-27836.43</v>
      </c>
      <c r="I135" s="25">
        <v>-27836.43</v>
      </c>
      <c r="J135" s="25">
        <v>-27836.43</v>
      </c>
      <c r="K135" s="25">
        <v>-27836.43</v>
      </c>
      <c r="L135" s="25">
        <v>-27836.43</v>
      </c>
      <c r="M135" s="25">
        <v>-27836.43</v>
      </c>
      <c r="N135" s="25">
        <v>-27836.43</v>
      </c>
      <c r="P135" s="20">
        <f t="shared" si="10"/>
        <v>0</v>
      </c>
      <c r="Q135" s="20">
        <f t="shared" si="10"/>
        <v>0</v>
      </c>
      <c r="R135" s="20">
        <f t="shared" si="10"/>
        <v>0</v>
      </c>
      <c r="S135" s="20">
        <f t="shared" si="10"/>
        <v>0</v>
      </c>
      <c r="T135" s="20">
        <f t="shared" si="10"/>
        <v>0</v>
      </c>
      <c r="U135" s="20">
        <f t="shared" si="10"/>
        <v>0</v>
      </c>
      <c r="V135" s="20">
        <f t="shared" si="10"/>
        <v>0</v>
      </c>
      <c r="W135" s="28">
        <f t="shared" si="11"/>
        <v>0</v>
      </c>
      <c r="X135" s="28">
        <f t="shared" si="11"/>
        <v>0</v>
      </c>
      <c r="Y135" s="28">
        <f t="shared" si="11"/>
        <v>0</v>
      </c>
      <c r="Z135" s="28">
        <f t="shared" si="11"/>
        <v>0</v>
      </c>
      <c r="AA135" s="28">
        <f t="shared" si="11"/>
        <v>0</v>
      </c>
      <c r="AB135" s="28">
        <f t="shared" si="11"/>
        <v>0</v>
      </c>
      <c r="AC135" s="28">
        <f t="shared" si="11"/>
        <v>0</v>
      </c>
    </row>
    <row r="136" spans="1:29" ht="14.4" customHeight="1" outlineLevel="1" collapsed="1" x14ac:dyDescent="0.3">
      <c r="A136" s="6" t="s">
        <v>2</v>
      </c>
      <c r="B136" s="6" t="s">
        <v>2</v>
      </c>
      <c r="C136" s="6" t="s">
        <v>2</v>
      </c>
      <c r="D136" s="22" t="s">
        <v>216</v>
      </c>
      <c r="E136" s="22" t="s">
        <v>217</v>
      </c>
      <c r="F136" s="25">
        <v>-534.38</v>
      </c>
      <c r="G136" s="25">
        <v>-534.38</v>
      </c>
      <c r="H136" s="25">
        <v>-534.38</v>
      </c>
      <c r="I136" s="25">
        <v>-534.38</v>
      </c>
      <c r="J136" s="25">
        <v>-534.38</v>
      </c>
      <c r="K136" s="25">
        <v>-534.38</v>
      </c>
      <c r="L136" s="25">
        <v>-534.38</v>
      </c>
      <c r="M136" s="25">
        <v>-534.38</v>
      </c>
      <c r="N136" s="25">
        <v>-534.38</v>
      </c>
      <c r="P136" s="20">
        <f t="shared" si="10"/>
        <v>0</v>
      </c>
      <c r="Q136" s="20">
        <f t="shared" si="10"/>
        <v>0</v>
      </c>
      <c r="R136" s="20">
        <f t="shared" si="10"/>
        <v>0</v>
      </c>
      <c r="S136" s="20">
        <f t="shared" si="10"/>
        <v>0</v>
      </c>
      <c r="T136" s="20">
        <f t="shared" si="10"/>
        <v>0</v>
      </c>
      <c r="U136" s="20">
        <f t="shared" si="10"/>
        <v>0</v>
      </c>
      <c r="V136" s="20">
        <f t="shared" si="10"/>
        <v>0</v>
      </c>
      <c r="W136" s="28">
        <f t="shared" si="11"/>
        <v>0</v>
      </c>
      <c r="X136" s="28">
        <f t="shared" si="11"/>
        <v>0</v>
      </c>
      <c r="Y136" s="28">
        <f t="shared" si="11"/>
        <v>0</v>
      </c>
      <c r="Z136" s="28">
        <f t="shared" si="11"/>
        <v>0</v>
      </c>
      <c r="AA136" s="28">
        <f t="shared" si="11"/>
        <v>0</v>
      </c>
      <c r="AB136" s="28">
        <f t="shared" si="11"/>
        <v>0</v>
      </c>
      <c r="AC136" s="28">
        <f t="shared" si="11"/>
        <v>0</v>
      </c>
    </row>
    <row r="137" spans="1:29" ht="14.4" customHeight="1" outlineLevel="1" collapsed="1" x14ac:dyDescent="0.3">
      <c r="A137" s="6" t="s">
        <v>2</v>
      </c>
      <c r="B137" s="6" t="s">
        <v>2</v>
      </c>
      <c r="C137" s="6" t="s">
        <v>2</v>
      </c>
      <c r="D137" s="22" t="s">
        <v>218</v>
      </c>
      <c r="E137" s="22" t="s">
        <v>219</v>
      </c>
      <c r="F137" s="25">
        <v>-42234.05</v>
      </c>
      <c r="G137" s="25">
        <v>-42234.05</v>
      </c>
      <c r="H137" s="25">
        <v>-42234.05</v>
      </c>
      <c r="I137" s="25">
        <v>-42234.05</v>
      </c>
      <c r="J137" s="25">
        <v>-42234.05</v>
      </c>
      <c r="K137" s="25">
        <v>-42234.05</v>
      </c>
      <c r="L137" s="25">
        <v>-42234.05</v>
      </c>
      <c r="M137" s="25">
        <v>-42234.05</v>
      </c>
      <c r="N137" s="25">
        <v>-42234.05</v>
      </c>
      <c r="P137" s="20">
        <f t="shared" si="10"/>
        <v>0</v>
      </c>
      <c r="Q137" s="20">
        <f t="shared" si="10"/>
        <v>0</v>
      </c>
      <c r="R137" s="20">
        <f t="shared" si="10"/>
        <v>0</v>
      </c>
      <c r="S137" s="20">
        <f t="shared" si="10"/>
        <v>0</v>
      </c>
      <c r="T137" s="20">
        <f t="shared" si="10"/>
        <v>0</v>
      </c>
      <c r="U137" s="20">
        <f t="shared" si="10"/>
        <v>0</v>
      </c>
      <c r="V137" s="20">
        <f t="shared" si="10"/>
        <v>0</v>
      </c>
      <c r="W137" s="28">
        <f t="shared" si="11"/>
        <v>0</v>
      </c>
      <c r="X137" s="28">
        <f t="shared" si="11"/>
        <v>0</v>
      </c>
      <c r="Y137" s="28">
        <f t="shared" si="11"/>
        <v>0</v>
      </c>
      <c r="Z137" s="28">
        <f t="shared" si="11"/>
        <v>0</v>
      </c>
      <c r="AA137" s="28">
        <f t="shared" si="11"/>
        <v>0</v>
      </c>
      <c r="AB137" s="28">
        <f t="shared" si="11"/>
        <v>0</v>
      </c>
      <c r="AC137" s="28">
        <f t="shared" si="11"/>
        <v>0</v>
      </c>
    </row>
    <row r="138" spans="1:29" ht="14.4" customHeight="1" outlineLevel="1" collapsed="1" x14ac:dyDescent="0.3">
      <c r="A138" s="6" t="s">
        <v>2</v>
      </c>
      <c r="B138" s="6" t="s">
        <v>2</v>
      </c>
      <c r="C138" s="6" t="s">
        <v>2</v>
      </c>
      <c r="D138" s="6" t="s">
        <v>2</v>
      </c>
      <c r="E138" s="6" t="s">
        <v>2</v>
      </c>
      <c r="F138" s="6" t="s">
        <v>2</v>
      </c>
      <c r="G138" s="6" t="s">
        <v>2</v>
      </c>
      <c r="H138" s="6" t="s">
        <v>2</v>
      </c>
      <c r="I138" s="6" t="s">
        <v>2</v>
      </c>
      <c r="J138" s="6" t="s">
        <v>2</v>
      </c>
      <c r="K138" s="6" t="s">
        <v>2</v>
      </c>
      <c r="L138" s="6" t="s">
        <v>2</v>
      </c>
      <c r="M138" s="6" t="s">
        <v>2</v>
      </c>
      <c r="N138" s="6" t="s">
        <v>2</v>
      </c>
      <c r="P138" s="20" t="e">
        <f t="shared" si="10"/>
        <v>#VALUE!</v>
      </c>
      <c r="Q138" s="20" t="e">
        <f t="shared" si="10"/>
        <v>#VALUE!</v>
      </c>
      <c r="R138" s="20" t="e">
        <f t="shared" si="10"/>
        <v>#VALUE!</v>
      </c>
      <c r="S138" s="20" t="e">
        <f t="shared" si="10"/>
        <v>#VALUE!</v>
      </c>
      <c r="T138" s="20" t="e">
        <f t="shared" si="10"/>
        <v>#VALUE!</v>
      </c>
      <c r="U138" s="20" t="e">
        <f t="shared" si="10"/>
        <v>#VALUE!</v>
      </c>
      <c r="V138" s="20" t="e">
        <f t="shared" si="10"/>
        <v>#VALUE!</v>
      </c>
      <c r="W138" s="28" t="e">
        <f t="shared" si="11"/>
        <v>#VALUE!</v>
      </c>
      <c r="X138" s="28" t="e">
        <f t="shared" si="11"/>
        <v>#VALUE!</v>
      </c>
      <c r="Y138" s="28" t="e">
        <f t="shared" si="11"/>
        <v>#VALUE!</v>
      </c>
      <c r="Z138" s="28" t="e">
        <f t="shared" si="11"/>
        <v>#VALUE!</v>
      </c>
      <c r="AA138" s="28" t="e">
        <f t="shared" si="11"/>
        <v>#VALUE!</v>
      </c>
      <c r="AB138" s="28" t="e">
        <f t="shared" si="11"/>
        <v>#VALUE!</v>
      </c>
      <c r="AC138" s="28" t="e">
        <f t="shared" si="11"/>
        <v>#VALUE!</v>
      </c>
    </row>
    <row r="139" spans="1:29" x14ac:dyDescent="0.3">
      <c r="A139" s="22" t="s">
        <v>2</v>
      </c>
      <c r="B139" s="170" t="s">
        <v>220</v>
      </c>
      <c r="C139" s="171"/>
      <c r="D139" s="171"/>
      <c r="E139" s="171"/>
      <c r="F139" s="25">
        <f>Nurmes!F133+Valtimo!F139</f>
        <v>-1724132.72</v>
      </c>
      <c r="G139" s="25">
        <f>Nurmes!G133+Valtimo!G139</f>
        <v>-1894264</v>
      </c>
      <c r="H139" s="25">
        <f>Nurmes!H133+Valtimo!H139</f>
        <v>-1625350</v>
      </c>
      <c r="I139" s="25">
        <f>Nurmes!I133+Valtimo!I139</f>
        <v>-1611019</v>
      </c>
      <c r="J139" s="25">
        <f>Nurmes!J133+Valtimo!J139</f>
        <v>-1629969</v>
      </c>
      <c r="K139" s="25">
        <f>Nurmes!K133+Valtimo!K139</f>
        <v>-1653043</v>
      </c>
      <c r="L139" s="25">
        <f>Nurmes!L133+Valtimo!L139</f>
        <v>-1653043</v>
      </c>
      <c r="M139" s="25">
        <f>Nurmes!M133+Valtimo!M139</f>
        <v>-1653043</v>
      </c>
      <c r="N139" s="25">
        <f>Nurmes!N133+Valtimo!N139</f>
        <v>-1653043</v>
      </c>
      <c r="P139" s="20">
        <f t="shared" si="10"/>
        <v>268914</v>
      </c>
      <c r="Q139" s="20">
        <f t="shared" si="10"/>
        <v>14331</v>
      </c>
      <c r="R139" s="20">
        <f t="shared" si="10"/>
        <v>-18950</v>
      </c>
      <c r="S139" s="20">
        <f t="shared" si="10"/>
        <v>-23074</v>
      </c>
      <c r="T139" s="20">
        <f t="shared" si="10"/>
        <v>0</v>
      </c>
      <c r="U139" s="20">
        <f t="shared" si="10"/>
        <v>0</v>
      </c>
      <c r="V139" s="20">
        <f t="shared" si="10"/>
        <v>0</v>
      </c>
      <c r="W139" s="28">
        <f t="shared" si="11"/>
        <v>-0.14196226080419624</v>
      </c>
      <c r="X139" s="28">
        <f t="shared" si="11"/>
        <v>-8.8171778386193743E-3</v>
      </c>
      <c r="Y139" s="28">
        <f t="shared" si="11"/>
        <v>1.1762741469839896E-2</v>
      </c>
      <c r="Z139" s="28">
        <f t="shared" si="11"/>
        <v>1.4156097447252065E-2</v>
      </c>
      <c r="AA139" s="28">
        <f t="shared" si="11"/>
        <v>0</v>
      </c>
      <c r="AB139" s="28">
        <f t="shared" si="11"/>
        <v>0</v>
      </c>
      <c r="AC139" s="28">
        <f t="shared" si="11"/>
        <v>0</v>
      </c>
    </row>
    <row r="140" spans="1:29" ht="14.4" customHeight="1" outlineLevel="1" collapsed="1" x14ac:dyDescent="0.3">
      <c r="A140" s="6" t="s">
        <v>2</v>
      </c>
      <c r="B140" s="6" t="s">
        <v>2</v>
      </c>
      <c r="C140" s="6" t="s">
        <v>2</v>
      </c>
      <c r="D140" s="22" t="s">
        <v>221</v>
      </c>
      <c r="E140" s="22" t="s">
        <v>222</v>
      </c>
      <c r="F140" s="25">
        <v>-70581.399999999994</v>
      </c>
      <c r="G140" s="25">
        <v>-70581.399999999994</v>
      </c>
      <c r="H140" s="25">
        <v>-70581.399999999994</v>
      </c>
      <c r="I140" s="25">
        <v>-70581.399999999994</v>
      </c>
      <c r="J140" s="25">
        <v>-70581.399999999994</v>
      </c>
      <c r="K140" s="25">
        <v>-70581.399999999994</v>
      </c>
      <c r="L140" s="25">
        <v>-70581.399999999994</v>
      </c>
      <c r="M140" s="25">
        <v>-70581.399999999994</v>
      </c>
      <c r="N140" s="25">
        <v>-70581.399999999994</v>
      </c>
      <c r="P140" s="20">
        <f t="shared" si="10"/>
        <v>0</v>
      </c>
      <c r="Q140" s="20">
        <f t="shared" si="10"/>
        <v>0</v>
      </c>
      <c r="R140" s="20">
        <f t="shared" si="10"/>
        <v>0</v>
      </c>
      <c r="S140" s="20">
        <f t="shared" si="10"/>
        <v>0</v>
      </c>
      <c r="T140" s="20">
        <f t="shared" si="10"/>
        <v>0</v>
      </c>
      <c r="U140" s="20">
        <f t="shared" si="10"/>
        <v>0</v>
      </c>
      <c r="V140" s="20">
        <f t="shared" si="10"/>
        <v>0</v>
      </c>
      <c r="W140" s="28">
        <f t="shared" si="11"/>
        <v>0</v>
      </c>
      <c r="X140" s="28">
        <f t="shared" si="11"/>
        <v>0</v>
      </c>
      <c r="Y140" s="28">
        <f t="shared" si="11"/>
        <v>0</v>
      </c>
      <c r="Z140" s="28">
        <f t="shared" si="11"/>
        <v>0</v>
      </c>
      <c r="AA140" s="28">
        <f t="shared" si="11"/>
        <v>0</v>
      </c>
      <c r="AB140" s="28">
        <f t="shared" si="11"/>
        <v>0</v>
      </c>
      <c r="AC140" s="28">
        <f t="shared" si="11"/>
        <v>0</v>
      </c>
    </row>
    <row r="141" spans="1:29" ht="14.4" customHeight="1" outlineLevel="1" collapsed="1" x14ac:dyDescent="0.3">
      <c r="A141" s="6" t="s">
        <v>2</v>
      </c>
      <c r="B141" s="6" t="s">
        <v>2</v>
      </c>
      <c r="C141" s="6" t="s">
        <v>2</v>
      </c>
      <c r="D141" s="22" t="s">
        <v>356</v>
      </c>
      <c r="E141" s="22" t="s">
        <v>355</v>
      </c>
      <c r="F141" s="25">
        <v>-23112</v>
      </c>
      <c r="G141" s="25">
        <v>-23112</v>
      </c>
      <c r="H141" s="25">
        <v>-23112</v>
      </c>
      <c r="I141" s="25">
        <v>-23112</v>
      </c>
      <c r="J141" s="25">
        <v>-23112</v>
      </c>
      <c r="K141" s="25">
        <v>-23112</v>
      </c>
      <c r="L141" s="25">
        <v>-23112</v>
      </c>
      <c r="M141" s="25">
        <v>-23112</v>
      </c>
      <c r="N141" s="25">
        <v>-23112</v>
      </c>
      <c r="P141" s="20">
        <f t="shared" si="10"/>
        <v>0</v>
      </c>
      <c r="Q141" s="20">
        <f t="shared" si="10"/>
        <v>0</v>
      </c>
      <c r="R141" s="20">
        <f t="shared" si="10"/>
        <v>0</v>
      </c>
      <c r="S141" s="20">
        <f t="shared" si="10"/>
        <v>0</v>
      </c>
      <c r="T141" s="20">
        <f t="shared" si="10"/>
        <v>0</v>
      </c>
      <c r="U141" s="20">
        <f t="shared" si="10"/>
        <v>0</v>
      </c>
      <c r="V141" s="20">
        <f t="shared" si="10"/>
        <v>0</v>
      </c>
      <c r="W141" s="28">
        <f t="shared" si="11"/>
        <v>0</v>
      </c>
      <c r="X141" s="28">
        <f t="shared" si="11"/>
        <v>0</v>
      </c>
      <c r="Y141" s="28">
        <f t="shared" si="11"/>
        <v>0</v>
      </c>
      <c r="Z141" s="28">
        <f t="shared" si="11"/>
        <v>0</v>
      </c>
      <c r="AA141" s="28">
        <f t="shared" si="11"/>
        <v>0</v>
      </c>
      <c r="AB141" s="28">
        <f t="shared" si="11"/>
        <v>0</v>
      </c>
      <c r="AC141" s="28">
        <f t="shared" si="11"/>
        <v>0</v>
      </c>
    </row>
    <row r="142" spans="1:29" ht="14.4" customHeight="1" outlineLevel="1" collapsed="1" x14ac:dyDescent="0.3">
      <c r="A142" s="6" t="s">
        <v>2</v>
      </c>
      <c r="B142" s="6" t="s">
        <v>2</v>
      </c>
      <c r="C142" s="6" t="s">
        <v>2</v>
      </c>
      <c r="D142" s="22" t="s">
        <v>225</v>
      </c>
      <c r="E142" s="22" t="s">
        <v>226</v>
      </c>
      <c r="F142" s="25">
        <v>-6100.65</v>
      </c>
      <c r="G142" s="25">
        <v>-6100.65</v>
      </c>
      <c r="H142" s="25">
        <v>-6100.65</v>
      </c>
      <c r="I142" s="25">
        <v>-6100.65</v>
      </c>
      <c r="J142" s="25">
        <v>-6100.65</v>
      </c>
      <c r="K142" s="25">
        <v>-6100.65</v>
      </c>
      <c r="L142" s="25">
        <v>-6100.65</v>
      </c>
      <c r="M142" s="25">
        <v>-6100.65</v>
      </c>
      <c r="N142" s="25">
        <v>-6100.65</v>
      </c>
      <c r="P142" s="20">
        <f t="shared" si="10"/>
        <v>0</v>
      </c>
      <c r="Q142" s="20">
        <f t="shared" si="10"/>
        <v>0</v>
      </c>
      <c r="R142" s="20">
        <f t="shared" si="10"/>
        <v>0</v>
      </c>
      <c r="S142" s="20">
        <f t="shared" si="10"/>
        <v>0</v>
      </c>
      <c r="T142" s="20">
        <f t="shared" si="10"/>
        <v>0</v>
      </c>
      <c r="U142" s="20">
        <f t="shared" si="10"/>
        <v>0</v>
      </c>
      <c r="V142" s="20">
        <f t="shared" si="10"/>
        <v>0</v>
      </c>
      <c r="W142" s="28">
        <f t="shared" si="11"/>
        <v>0</v>
      </c>
      <c r="X142" s="28">
        <f t="shared" si="11"/>
        <v>0</v>
      </c>
      <c r="Y142" s="28">
        <f t="shared" si="11"/>
        <v>0</v>
      </c>
      <c r="Z142" s="28">
        <f t="shared" si="11"/>
        <v>0</v>
      </c>
      <c r="AA142" s="28">
        <f t="shared" si="11"/>
        <v>0</v>
      </c>
      <c r="AB142" s="28">
        <f t="shared" si="11"/>
        <v>0</v>
      </c>
      <c r="AC142" s="28">
        <f t="shared" si="11"/>
        <v>0</v>
      </c>
    </row>
    <row r="143" spans="1:29" ht="14.4" customHeight="1" outlineLevel="1" collapsed="1" x14ac:dyDescent="0.3">
      <c r="A143" s="6" t="s">
        <v>2</v>
      </c>
      <c r="B143" s="6" t="s">
        <v>2</v>
      </c>
      <c r="C143" s="6" t="s">
        <v>2</v>
      </c>
      <c r="D143" s="22" t="s">
        <v>227</v>
      </c>
      <c r="E143" s="22" t="s">
        <v>228</v>
      </c>
      <c r="F143" s="25">
        <v>-178085.8</v>
      </c>
      <c r="G143" s="25">
        <v>-178085.8</v>
      </c>
      <c r="H143" s="25">
        <v>-178085.8</v>
      </c>
      <c r="I143" s="25">
        <v>-178085.8</v>
      </c>
      <c r="J143" s="25">
        <v>-178085.8</v>
      </c>
      <c r="K143" s="25">
        <v>-178085.8</v>
      </c>
      <c r="L143" s="25">
        <v>-178085.8</v>
      </c>
      <c r="M143" s="25">
        <v>-178085.8</v>
      </c>
      <c r="N143" s="25">
        <v>-178085.8</v>
      </c>
      <c r="P143" s="20">
        <f t="shared" si="10"/>
        <v>0</v>
      </c>
      <c r="Q143" s="20">
        <f t="shared" si="10"/>
        <v>0</v>
      </c>
      <c r="R143" s="20">
        <f t="shared" si="10"/>
        <v>0</v>
      </c>
      <c r="S143" s="20">
        <f t="shared" si="10"/>
        <v>0</v>
      </c>
      <c r="T143" s="20">
        <f t="shared" si="10"/>
        <v>0</v>
      </c>
      <c r="U143" s="20">
        <f t="shared" si="10"/>
        <v>0</v>
      </c>
      <c r="V143" s="20">
        <f t="shared" si="10"/>
        <v>0</v>
      </c>
      <c r="W143" s="28">
        <f t="shared" si="11"/>
        <v>0</v>
      </c>
      <c r="X143" s="28">
        <f t="shared" si="11"/>
        <v>0</v>
      </c>
      <c r="Y143" s="28">
        <f t="shared" si="11"/>
        <v>0</v>
      </c>
      <c r="Z143" s="28">
        <f t="shared" si="11"/>
        <v>0</v>
      </c>
      <c r="AA143" s="28">
        <f t="shared" si="11"/>
        <v>0</v>
      </c>
      <c r="AB143" s="28">
        <f t="shared" si="11"/>
        <v>0</v>
      </c>
      <c r="AC143" s="28">
        <f t="shared" si="11"/>
        <v>0</v>
      </c>
    </row>
    <row r="144" spans="1:29" ht="14.4" customHeight="1" outlineLevel="1" collapsed="1" x14ac:dyDescent="0.3">
      <c r="A144" s="6" t="s">
        <v>2</v>
      </c>
      <c r="B144" s="6" t="s">
        <v>2</v>
      </c>
      <c r="C144" s="6" t="s">
        <v>2</v>
      </c>
      <c r="D144" s="22" t="s">
        <v>229</v>
      </c>
      <c r="E144" s="22" t="s">
        <v>230</v>
      </c>
      <c r="F144" s="25">
        <v>-48595.360000000001</v>
      </c>
      <c r="G144" s="25">
        <v>-48595.360000000001</v>
      </c>
      <c r="H144" s="25">
        <v>-48595.360000000001</v>
      </c>
      <c r="I144" s="25">
        <v>-48595.360000000001</v>
      </c>
      <c r="J144" s="25">
        <v>-48595.360000000001</v>
      </c>
      <c r="K144" s="25">
        <v>-48595.360000000001</v>
      </c>
      <c r="L144" s="25">
        <v>-48595.360000000001</v>
      </c>
      <c r="M144" s="25">
        <v>-48595.360000000001</v>
      </c>
      <c r="N144" s="25">
        <v>-48595.360000000001</v>
      </c>
      <c r="P144" s="20">
        <f t="shared" si="10"/>
        <v>0</v>
      </c>
      <c r="Q144" s="20">
        <f t="shared" si="10"/>
        <v>0</v>
      </c>
      <c r="R144" s="20">
        <f t="shared" si="10"/>
        <v>0</v>
      </c>
      <c r="S144" s="20">
        <f t="shared" si="10"/>
        <v>0</v>
      </c>
      <c r="T144" s="20">
        <f t="shared" si="10"/>
        <v>0</v>
      </c>
      <c r="U144" s="20">
        <f t="shared" si="10"/>
        <v>0</v>
      </c>
      <c r="V144" s="20">
        <f t="shared" si="10"/>
        <v>0</v>
      </c>
      <c r="W144" s="28">
        <f t="shared" si="11"/>
        <v>0</v>
      </c>
      <c r="X144" s="28">
        <f t="shared" si="11"/>
        <v>0</v>
      </c>
      <c r="Y144" s="28">
        <f t="shared" si="11"/>
        <v>0</v>
      </c>
      <c r="Z144" s="28">
        <f t="shared" si="11"/>
        <v>0</v>
      </c>
      <c r="AA144" s="28">
        <f t="shared" si="11"/>
        <v>0</v>
      </c>
      <c r="AB144" s="28">
        <f t="shared" si="11"/>
        <v>0</v>
      </c>
      <c r="AC144" s="28">
        <f t="shared" si="11"/>
        <v>0</v>
      </c>
    </row>
    <row r="145" spans="1:29" ht="14.4" customHeight="1" outlineLevel="1" collapsed="1" x14ac:dyDescent="0.3">
      <c r="A145" s="6" t="s">
        <v>2</v>
      </c>
      <c r="B145" s="6" t="s">
        <v>2</v>
      </c>
      <c r="C145" s="6" t="s">
        <v>2</v>
      </c>
      <c r="D145" s="6" t="s">
        <v>2</v>
      </c>
      <c r="E145" s="6" t="s">
        <v>2</v>
      </c>
      <c r="F145" s="6" t="s">
        <v>2</v>
      </c>
      <c r="G145" s="6" t="s">
        <v>2</v>
      </c>
      <c r="H145" s="6" t="s">
        <v>2</v>
      </c>
      <c r="I145" s="6" t="s">
        <v>2</v>
      </c>
      <c r="J145" s="6" t="s">
        <v>2</v>
      </c>
      <c r="K145" s="6" t="s">
        <v>2</v>
      </c>
      <c r="L145" s="6" t="s">
        <v>2</v>
      </c>
      <c r="M145" s="6" t="s">
        <v>2</v>
      </c>
      <c r="N145" s="6" t="s">
        <v>2</v>
      </c>
      <c r="P145" s="20" t="e">
        <f t="shared" si="10"/>
        <v>#VALUE!</v>
      </c>
      <c r="Q145" s="20" t="e">
        <f t="shared" si="10"/>
        <v>#VALUE!</v>
      </c>
      <c r="R145" s="20" t="e">
        <f t="shared" si="10"/>
        <v>#VALUE!</v>
      </c>
      <c r="S145" s="20" t="e">
        <f t="shared" si="10"/>
        <v>#VALUE!</v>
      </c>
      <c r="T145" s="20" t="e">
        <f t="shared" si="10"/>
        <v>#VALUE!</v>
      </c>
      <c r="U145" s="20" t="e">
        <f t="shared" si="10"/>
        <v>#VALUE!</v>
      </c>
      <c r="V145" s="20" t="e">
        <f t="shared" si="10"/>
        <v>#VALUE!</v>
      </c>
      <c r="W145" s="28" t="e">
        <f t="shared" si="11"/>
        <v>#VALUE!</v>
      </c>
      <c r="X145" s="28" t="e">
        <f t="shared" si="11"/>
        <v>#VALUE!</v>
      </c>
      <c r="Y145" s="28" t="e">
        <f t="shared" si="11"/>
        <v>#VALUE!</v>
      </c>
      <c r="Z145" s="28" t="e">
        <f t="shared" si="11"/>
        <v>#VALUE!</v>
      </c>
      <c r="AA145" s="28" t="e">
        <f t="shared" si="11"/>
        <v>#VALUE!</v>
      </c>
      <c r="AB145" s="28" t="e">
        <f t="shared" si="11"/>
        <v>#VALUE!</v>
      </c>
      <c r="AC145" s="28" t="e">
        <f t="shared" si="11"/>
        <v>#VALUE!</v>
      </c>
    </row>
    <row r="146" spans="1:29" x14ac:dyDescent="0.3">
      <c r="A146" s="22" t="s">
        <v>2</v>
      </c>
      <c r="B146" s="170" t="s">
        <v>231</v>
      </c>
      <c r="C146" s="171"/>
      <c r="D146" s="171"/>
      <c r="E146" s="171"/>
      <c r="F146" s="25">
        <f>Nurmes!F140+Valtimo!F146</f>
        <v>-1130111.04</v>
      </c>
      <c r="G146" s="25">
        <f>Nurmes!G140+Valtimo!G146</f>
        <v>-868534</v>
      </c>
      <c r="H146" s="25">
        <f>Nurmes!H140+Valtimo!H146</f>
        <v>-702332</v>
      </c>
      <c r="I146" s="25">
        <f>Nurmes!I140+Valtimo!I146</f>
        <v>-709671</v>
      </c>
      <c r="J146" s="25">
        <f>Nurmes!J140+Valtimo!J146</f>
        <v>-717132</v>
      </c>
      <c r="K146" s="25">
        <f>Nurmes!K140+Valtimo!K146</f>
        <v>-732191.77199999988</v>
      </c>
      <c r="L146" s="25">
        <f>Nurmes!L140+Valtimo!L146</f>
        <v>-747567.79921199975</v>
      </c>
      <c r="M146" s="25">
        <f>Nurmes!M140+Valtimo!M146</f>
        <v>-763266.72299545177</v>
      </c>
      <c r="N146" s="25">
        <f>Nurmes!N140+Valtimo!N146</f>
        <v>-779295.32417835621</v>
      </c>
      <c r="O146" s="128"/>
      <c r="P146" s="20">
        <f t="shared" si="10"/>
        <v>166202</v>
      </c>
      <c r="Q146" s="20">
        <f t="shared" si="10"/>
        <v>-7339</v>
      </c>
      <c r="R146" s="20">
        <f t="shared" si="10"/>
        <v>-7461</v>
      </c>
      <c r="S146" s="20">
        <f t="shared" si="10"/>
        <v>-15059.771999999881</v>
      </c>
      <c r="T146" s="20">
        <f t="shared" si="10"/>
        <v>-15376.02721199987</v>
      </c>
      <c r="U146" s="20">
        <f t="shared" si="10"/>
        <v>-15698.923783452017</v>
      </c>
      <c r="V146" s="20">
        <f t="shared" si="10"/>
        <v>-16028.601182904444</v>
      </c>
      <c r="W146" s="28">
        <f t="shared" si="11"/>
        <v>-0.19135923291431309</v>
      </c>
      <c r="X146" s="28">
        <f t="shared" si="11"/>
        <v>1.0449474037919388E-2</v>
      </c>
      <c r="Y146" s="28">
        <f t="shared" si="11"/>
        <v>1.0513322370506896E-2</v>
      </c>
      <c r="Z146" s="28">
        <f t="shared" si="11"/>
        <v>2.0999999999999835E-2</v>
      </c>
      <c r="AA146" s="28">
        <f t="shared" si="11"/>
        <v>2.0999999999999824E-2</v>
      </c>
      <c r="AB146" s="28">
        <f t="shared" si="11"/>
        <v>2.1000000000000029E-2</v>
      </c>
      <c r="AC146" s="28">
        <f t="shared" si="11"/>
        <v>2.0999999999999942E-2</v>
      </c>
    </row>
    <row r="147" spans="1:29" ht="14.4" customHeight="1" outlineLevel="1" collapsed="1" x14ac:dyDescent="0.3">
      <c r="A147" s="6" t="s">
        <v>2</v>
      </c>
      <c r="B147" s="6" t="s">
        <v>2</v>
      </c>
      <c r="C147" s="6" t="s">
        <v>2</v>
      </c>
      <c r="D147" s="22" t="s">
        <v>233</v>
      </c>
      <c r="E147" s="22" t="s">
        <v>234</v>
      </c>
      <c r="F147" s="25">
        <v>-26305.49</v>
      </c>
      <c r="G147" s="23">
        <v>-21300</v>
      </c>
      <c r="H147" s="23">
        <v>-100747</v>
      </c>
      <c r="I147" s="23">
        <v>-100747</v>
      </c>
      <c r="J147" s="25">
        <v>-100747</v>
      </c>
      <c r="K147" s="20">
        <f>J147*Laskentatiedot!M$4</f>
        <v>-102862.68699999999</v>
      </c>
      <c r="L147" s="20">
        <f>K147*Laskentatiedot!N$4</f>
        <v>-105022.80342699998</v>
      </c>
      <c r="M147" s="20">
        <f>L147*Laskentatiedot!O$4</f>
        <v>-107228.28229896697</v>
      </c>
      <c r="N147" s="20">
        <f>M147*Laskentatiedot!P$4</f>
        <v>-109480.07622724526</v>
      </c>
      <c r="P147" s="20">
        <f t="shared" si="10"/>
        <v>-79447</v>
      </c>
      <c r="Q147" s="20">
        <f t="shared" si="10"/>
        <v>0</v>
      </c>
      <c r="R147" s="20">
        <f t="shared" si="10"/>
        <v>0</v>
      </c>
      <c r="S147" s="20">
        <f t="shared" si="10"/>
        <v>-2115.6869999999908</v>
      </c>
      <c r="T147" s="20">
        <f t="shared" si="10"/>
        <v>-2160.1164269999863</v>
      </c>
      <c r="U147" s="20">
        <f t="shared" si="10"/>
        <v>-2205.4788719669887</v>
      </c>
      <c r="V147" s="20">
        <f t="shared" si="10"/>
        <v>-2251.79392827829</v>
      </c>
      <c r="W147" s="28">
        <f t="shared" si="11"/>
        <v>3.7299061032863849</v>
      </c>
      <c r="X147" s="28">
        <f t="shared" si="11"/>
        <v>0</v>
      </c>
      <c r="Y147" s="28">
        <f t="shared" si="11"/>
        <v>0</v>
      </c>
      <c r="Z147" s="28">
        <f t="shared" si="11"/>
        <v>2.0999999999999908E-2</v>
      </c>
      <c r="AA147" s="28">
        <f t="shared" si="11"/>
        <v>2.0999999999999869E-2</v>
      </c>
      <c r="AB147" s="28">
        <f t="shared" si="11"/>
        <v>2.0999999999999897E-2</v>
      </c>
      <c r="AC147" s="28">
        <f t="shared" si="11"/>
        <v>2.0999999999999849E-2</v>
      </c>
    </row>
    <row r="148" spans="1:29" ht="14.4" customHeight="1" outlineLevel="1" collapsed="1" x14ac:dyDescent="0.3">
      <c r="A148" s="6" t="s">
        <v>2</v>
      </c>
      <c r="B148" s="6" t="s">
        <v>2</v>
      </c>
      <c r="C148" s="6" t="s">
        <v>2</v>
      </c>
      <c r="D148" s="22" t="s">
        <v>235</v>
      </c>
      <c r="E148" s="22" t="s">
        <v>66</v>
      </c>
      <c r="F148" s="25">
        <v>-72673.64</v>
      </c>
      <c r="G148" s="23">
        <v>-78100</v>
      </c>
      <c r="H148" s="23">
        <v>-79050</v>
      </c>
      <c r="I148" s="23">
        <v>-79050</v>
      </c>
      <c r="J148" s="25">
        <v>-79050</v>
      </c>
      <c r="K148" s="20">
        <f>J148*Laskentatiedot!M$4</f>
        <v>-80710.049999999988</v>
      </c>
      <c r="L148" s="20">
        <f>K148*Laskentatiedot!N$4</f>
        <v>-82404.961049999984</v>
      </c>
      <c r="M148" s="20">
        <f>L148*Laskentatiedot!O$4</f>
        <v>-84135.465232049974</v>
      </c>
      <c r="N148" s="20">
        <f>M148*Laskentatiedot!P$4</f>
        <v>-85902.310001923019</v>
      </c>
      <c r="P148" s="20">
        <f t="shared" si="10"/>
        <v>-950</v>
      </c>
      <c r="Q148" s="20">
        <f t="shared" si="10"/>
        <v>0</v>
      </c>
      <c r="R148" s="20">
        <f t="shared" si="10"/>
        <v>0</v>
      </c>
      <c r="S148" s="20">
        <f t="shared" si="10"/>
        <v>-1660.0499999999884</v>
      </c>
      <c r="T148" s="20">
        <f t="shared" si="10"/>
        <v>-1694.9110499999952</v>
      </c>
      <c r="U148" s="20">
        <f t="shared" si="10"/>
        <v>-1730.50418204999</v>
      </c>
      <c r="V148" s="20">
        <f t="shared" si="10"/>
        <v>-1766.8447698730452</v>
      </c>
      <c r="W148" s="28">
        <f t="shared" si="11"/>
        <v>1.2163892445582587E-2</v>
      </c>
      <c r="X148" s="28">
        <f t="shared" si="11"/>
        <v>0</v>
      </c>
      <c r="Y148" s="28">
        <f t="shared" si="11"/>
        <v>0</v>
      </c>
      <c r="Z148" s="28">
        <f t="shared" si="11"/>
        <v>2.0999999999999852E-2</v>
      </c>
      <c r="AA148" s="28">
        <f t="shared" si="11"/>
        <v>2.0999999999999942E-2</v>
      </c>
      <c r="AB148" s="28">
        <f t="shared" si="11"/>
        <v>2.0999999999999883E-2</v>
      </c>
      <c r="AC148" s="28">
        <f t="shared" si="11"/>
        <v>2.0999999999999949E-2</v>
      </c>
    </row>
    <row r="149" spans="1:29" ht="14.4" customHeight="1" outlineLevel="1" collapsed="1" x14ac:dyDescent="0.3">
      <c r="A149" s="6" t="s">
        <v>2</v>
      </c>
      <c r="B149" s="6" t="s">
        <v>2</v>
      </c>
      <c r="C149" s="6" t="s">
        <v>2</v>
      </c>
      <c r="D149" s="22" t="s">
        <v>236</v>
      </c>
      <c r="E149" s="22" t="s">
        <v>237</v>
      </c>
      <c r="F149" s="25">
        <v>-3355.27</v>
      </c>
      <c r="G149" s="23">
        <v>-5112</v>
      </c>
      <c r="H149" s="23">
        <v>-4612</v>
      </c>
      <c r="I149" s="23">
        <v>-4612</v>
      </c>
      <c r="J149" s="25">
        <v>-4612</v>
      </c>
      <c r="K149" s="20">
        <f>J149*Laskentatiedot!M$4</f>
        <v>-4708.8519999999999</v>
      </c>
      <c r="L149" s="20">
        <f>K149*Laskentatiedot!N$4</f>
        <v>-4807.7378919999992</v>
      </c>
      <c r="M149" s="20">
        <f>L149*Laskentatiedot!O$4</f>
        <v>-4908.7003877319985</v>
      </c>
      <c r="N149" s="20">
        <f>M149*Laskentatiedot!P$4</f>
        <v>-5011.7830958743698</v>
      </c>
      <c r="P149" s="20">
        <f t="shared" si="10"/>
        <v>500</v>
      </c>
      <c r="Q149" s="20">
        <f t="shared" si="10"/>
        <v>0</v>
      </c>
      <c r="R149" s="20">
        <f t="shared" si="10"/>
        <v>0</v>
      </c>
      <c r="S149" s="20">
        <f t="shared" si="10"/>
        <v>-96.851999999999862</v>
      </c>
      <c r="T149" s="20">
        <f t="shared" si="10"/>
        <v>-98.88589199999933</v>
      </c>
      <c r="U149" s="20">
        <f t="shared" si="10"/>
        <v>-100.9624957319993</v>
      </c>
      <c r="V149" s="20">
        <f t="shared" si="10"/>
        <v>-103.0827081423713</v>
      </c>
      <c r="W149" s="28">
        <f t="shared" si="11"/>
        <v>-9.7809076682316115E-2</v>
      </c>
      <c r="X149" s="28">
        <f t="shared" si="11"/>
        <v>0</v>
      </c>
      <c r="Y149" s="28">
        <f t="shared" si="11"/>
        <v>0</v>
      </c>
      <c r="Z149" s="28">
        <f t="shared" si="11"/>
        <v>2.099999999999997E-2</v>
      </c>
      <c r="AA149" s="28">
        <f t="shared" si="11"/>
        <v>2.0999999999999859E-2</v>
      </c>
      <c r="AB149" s="28">
        <f t="shared" si="11"/>
        <v>2.0999999999999859E-2</v>
      </c>
      <c r="AC149" s="28">
        <f t="shared" si="11"/>
        <v>2.0999999999999866E-2</v>
      </c>
    </row>
    <row r="150" spans="1:29" ht="14.4" customHeight="1" outlineLevel="1" collapsed="1" x14ac:dyDescent="0.3">
      <c r="A150" s="6" t="s">
        <v>2</v>
      </c>
      <c r="B150" s="6" t="s">
        <v>2</v>
      </c>
      <c r="C150" s="6" t="s">
        <v>2</v>
      </c>
      <c r="D150" s="22" t="s">
        <v>238</v>
      </c>
      <c r="E150" s="22" t="s">
        <v>239</v>
      </c>
      <c r="F150" s="25">
        <v>-2347.4</v>
      </c>
      <c r="G150" s="23">
        <v>-3230</v>
      </c>
      <c r="H150" s="23">
        <v>-3000</v>
      </c>
      <c r="I150" s="23">
        <v>-3000</v>
      </c>
      <c r="J150" s="25">
        <v>-3000</v>
      </c>
      <c r="K150" s="20">
        <f>J150*Laskentatiedot!M$4</f>
        <v>-3062.9999999999995</v>
      </c>
      <c r="L150" s="20">
        <f>K150*Laskentatiedot!N$4</f>
        <v>-3127.3229999999994</v>
      </c>
      <c r="M150" s="20">
        <f>L150*Laskentatiedot!O$4</f>
        <v>-3192.9967829999991</v>
      </c>
      <c r="N150" s="20">
        <f>M150*Laskentatiedot!P$4</f>
        <v>-3260.0497154429986</v>
      </c>
      <c r="P150" s="20">
        <f t="shared" si="10"/>
        <v>230</v>
      </c>
      <c r="Q150" s="20">
        <f t="shared" si="10"/>
        <v>0</v>
      </c>
      <c r="R150" s="20">
        <f t="shared" si="10"/>
        <v>0</v>
      </c>
      <c r="S150" s="20">
        <f t="shared" si="10"/>
        <v>-62.999999999999545</v>
      </c>
      <c r="T150" s="20">
        <f t="shared" si="10"/>
        <v>-64.322999999999865</v>
      </c>
      <c r="U150" s="20">
        <f t="shared" si="10"/>
        <v>-65.67378299999973</v>
      </c>
      <c r="V150" s="20">
        <f t="shared" si="10"/>
        <v>-67.052932442999463</v>
      </c>
      <c r="W150" s="28">
        <f t="shared" si="11"/>
        <v>-7.1207430340557279E-2</v>
      </c>
      <c r="X150" s="28">
        <f t="shared" si="11"/>
        <v>0</v>
      </c>
      <c r="Y150" s="28">
        <f t="shared" si="11"/>
        <v>0</v>
      </c>
      <c r="Z150" s="28">
        <f t="shared" si="11"/>
        <v>2.0999999999999849E-2</v>
      </c>
      <c r="AA150" s="28">
        <f t="shared" si="11"/>
        <v>2.099999999999996E-2</v>
      </c>
      <c r="AB150" s="28">
        <f t="shared" si="11"/>
        <v>2.0999999999999918E-2</v>
      </c>
      <c r="AC150" s="28">
        <f t="shared" si="11"/>
        <v>2.0999999999999838E-2</v>
      </c>
    </row>
    <row r="151" spans="1:29" ht="14.4" customHeight="1" outlineLevel="1" collapsed="1" x14ac:dyDescent="0.3">
      <c r="A151" s="6" t="s">
        <v>2</v>
      </c>
      <c r="B151" s="6" t="s">
        <v>2</v>
      </c>
      <c r="C151" s="6" t="s">
        <v>2</v>
      </c>
      <c r="D151" s="22" t="s">
        <v>354</v>
      </c>
      <c r="E151" s="22" t="s">
        <v>353</v>
      </c>
      <c r="F151" s="25">
        <v>-89.08</v>
      </c>
      <c r="G151" s="23">
        <v>0</v>
      </c>
      <c r="H151" s="23">
        <v>0</v>
      </c>
      <c r="I151" s="23">
        <v>0</v>
      </c>
      <c r="J151" s="25">
        <v>0</v>
      </c>
      <c r="K151" s="20">
        <f>J151*Laskentatiedot!M$4</f>
        <v>0</v>
      </c>
      <c r="L151" s="20">
        <f>K151*Laskentatiedot!N$4</f>
        <v>0</v>
      </c>
      <c r="M151" s="20">
        <f>L151*Laskentatiedot!O$4</f>
        <v>0</v>
      </c>
      <c r="N151" s="20">
        <f>M151*Laskentatiedot!P$4</f>
        <v>0</v>
      </c>
      <c r="P151" s="20">
        <f t="shared" si="10"/>
        <v>0</v>
      </c>
      <c r="Q151" s="20">
        <f t="shared" si="10"/>
        <v>0</v>
      </c>
      <c r="R151" s="20">
        <f t="shared" si="10"/>
        <v>0</v>
      </c>
      <c r="S151" s="20">
        <f t="shared" si="10"/>
        <v>0</v>
      </c>
      <c r="T151" s="20">
        <f t="shared" si="10"/>
        <v>0</v>
      </c>
      <c r="U151" s="20">
        <f t="shared" si="10"/>
        <v>0</v>
      </c>
      <c r="V151" s="20">
        <f t="shared" si="10"/>
        <v>0</v>
      </c>
      <c r="W151" s="28" t="e">
        <f t="shared" si="11"/>
        <v>#DIV/0!</v>
      </c>
      <c r="X151" s="28" t="e">
        <f t="shared" si="11"/>
        <v>#DIV/0!</v>
      </c>
      <c r="Y151" s="28" t="e">
        <f t="shared" si="11"/>
        <v>#DIV/0!</v>
      </c>
      <c r="Z151" s="28" t="e">
        <f t="shared" si="11"/>
        <v>#DIV/0!</v>
      </c>
      <c r="AA151" s="28" t="e">
        <f t="shared" si="11"/>
        <v>#DIV/0!</v>
      </c>
      <c r="AB151" s="28" t="e">
        <f t="shared" si="11"/>
        <v>#DIV/0!</v>
      </c>
      <c r="AC151" s="28" t="e">
        <f t="shared" si="11"/>
        <v>#DIV/0!</v>
      </c>
    </row>
    <row r="152" spans="1:29" ht="14.4" customHeight="1" outlineLevel="1" collapsed="1" x14ac:dyDescent="0.3">
      <c r="A152" s="6" t="s">
        <v>2</v>
      </c>
      <c r="B152" s="6" t="s">
        <v>2</v>
      </c>
      <c r="C152" s="6" t="s">
        <v>2</v>
      </c>
      <c r="D152" s="22" t="s">
        <v>352</v>
      </c>
      <c r="E152" s="22" t="s">
        <v>351</v>
      </c>
      <c r="F152" s="25">
        <v>-19302.150000000001</v>
      </c>
      <c r="G152" s="23">
        <v>0</v>
      </c>
      <c r="H152" s="23">
        <v>0</v>
      </c>
      <c r="I152" s="23">
        <v>0</v>
      </c>
      <c r="J152" s="25">
        <v>0</v>
      </c>
      <c r="K152" s="20">
        <f>J152*Laskentatiedot!M$4</f>
        <v>0</v>
      </c>
      <c r="L152" s="20">
        <f>K152*Laskentatiedot!N$4</f>
        <v>0</v>
      </c>
      <c r="M152" s="20">
        <f>L152*Laskentatiedot!O$4</f>
        <v>0</v>
      </c>
      <c r="N152" s="20">
        <f>M152*Laskentatiedot!P$4</f>
        <v>0</v>
      </c>
      <c r="P152" s="20">
        <f t="shared" si="10"/>
        <v>0</v>
      </c>
      <c r="Q152" s="20">
        <f t="shared" si="10"/>
        <v>0</v>
      </c>
      <c r="R152" s="20">
        <f t="shared" si="10"/>
        <v>0</v>
      </c>
      <c r="S152" s="20">
        <f t="shared" si="10"/>
        <v>0</v>
      </c>
      <c r="T152" s="20">
        <f t="shared" si="10"/>
        <v>0</v>
      </c>
      <c r="U152" s="20">
        <f t="shared" si="10"/>
        <v>0</v>
      </c>
      <c r="V152" s="20">
        <f t="shared" si="10"/>
        <v>0</v>
      </c>
      <c r="W152" s="28" t="e">
        <f t="shared" si="11"/>
        <v>#DIV/0!</v>
      </c>
      <c r="X152" s="28" t="e">
        <f t="shared" si="11"/>
        <v>#DIV/0!</v>
      </c>
      <c r="Y152" s="28" t="e">
        <f t="shared" si="11"/>
        <v>#DIV/0!</v>
      </c>
      <c r="Z152" s="28" t="e">
        <f t="shared" si="11"/>
        <v>#DIV/0!</v>
      </c>
      <c r="AA152" s="28" t="e">
        <f t="shared" si="11"/>
        <v>#DIV/0!</v>
      </c>
      <c r="AB152" s="28" t="e">
        <f t="shared" si="11"/>
        <v>#DIV/0!</v>
      </c>
      <c r="AC152" s="28" t="e">
        <f t="shared" si="11"/>
        <v>#DIV/0!</v>
      </c>
    </row>
    <row r="153" spans="1:29" ht="14.4" customHeight="1" outlineLevel="1" collapsed="1" x14ac:dyDescent="0.3">
      <c r="A153" s="6" t="s">
        <v>2</v>
      </c>
      <c r="B153" s="6" t="s">
        <v>2</v>
      </c>
      <c r="C153" s="6" t="s">
        <v>2</v>
      </c>
      <c r="D153" s="22" t="s">
        <v>350</v>
      </c>
      <c r="E153" s="22" t="s">
        <v>349</v>
      </c>
      <c r="F153" s="25">
        <v>-5554.67</v>
      </c>
      <c r="G153" s="23">
        <v>-15000</v>
      </c>
      <c r="H153" s="23">
        <v>-10000</v>
      </c>
      <c r="I153" s="23">
        <v>-10000</v>
      </c>
      <c r="J153" s="25">
        <v>-10000</v>
      </c>
      <c r="K153" s="20">
        <f>J153*Laskentatiedot!M$4</f>
        <v>-10209.999999999998</v>
      </c>
      <c r="L153" s="20">
        <f>K153*Laskentatiedot!N$4</f>
        <v>-10424.409999999998</v>
      </c>
      <c r="M153" s="20">
        <f>L153*Laskentatiedot!O$4</f>
        <v>-10643.322609999997</v>
      </c>
      <c r="N153" s="20">
        <f>M153*Laskentatiedot!P$4</f>
        <v>-10866.832384809997</v>
      </c>
      <c r="P153" s="20">
        <f t="shared" si="10"/>
        <v>5000</v>
      </c>
      <c r="Q153" s="20">
        <f t="shared" si="10"/>
        <v>0</v>
      </c>
      <c r="R153" s="20">
        <f t="shared" si="10"/>
        <v>0</v>
      </c>
      <c r="S153" s="20">
        <f t="shared" si="10"/>
        <v>-209.99999999999818</v>
      </c>
      <c r="T153" s="20">
        <f t="shared" si="10"/>
        <v>-214.40999999999985</v>
      </c>
      <c r="U153" s="20">
        <f t="shared" si="10"/>
        <v>-218.9126099999994</v>
      </c>
      <c r="V153" s="20">
        <f t="shared" si="10"/>
        <v>-223.50977480999973</v>
      </c>
      <c r="W153" s="28">
        <f t="shared" si="11"/>
        <v>-0.33333333333333331</v>
      </c>
      <c r="X153" s="28">
        <f t="shared" si="11"/>
        <v>0</v>
      </c>
      <c r="Y153" s="28">
        <f t="shared" si="11"/>
        <v>0</v>
      </c>
      <c r="Z153" s="28">
        <f t="shared" si="11"/>
        <v>2.0999999999999817E-2</v>
      </c>
      <c r="AA153" s="28">
        <f t="shared" si="11"/>
        <v>2.0999999999999991E-2</v>
      </c>
      <c r="AB153" s="28">
        <f t="shared" si="11"/>
        <v>2.0999999999999946E-2</v>
      </c>
      <c r="AC153" s="28">
        <f t="shared" si="11"/>
        <v>2.099999999999998E-2</v>
      </c>
    </row>
    <row r="154" spans="1:29" ht="14.4" customHeight="1" outlineLevel="1" collapsed="1" x14ac:dyDescent="0.3">
      <c r="A154" s="6" t="s">
        <v>2</v>
      </c>
      <c r="B154" s="6" t="s">
        <v>2</v>
      </c>
      <c r="C154" s="6" t="s">
        <v>2</v>
      </c>
      <c r="D154" s="22" t="s">
        <v>240</v>
      </c>
      <c r="E154" s="22" t="s">
        <v>348</v>
      </c>
      <c r="F154" s="25">
        <v>-18174.02</v>
      </c>
      <c r="G154" s="23">
        <v>-51000</v>
      </c>
      <c r="H154" s="23">
        <v>-11000</v>
      </c>
      <c r="I154" s="23">
        <v>-11000</v>
      </c>
      <c r="J154" s="25">
        <v>-11000</v>
      </c>
      <c r="K154" s="20">
        <f>J154*Laskentatiedot!M$4</f>
        <v>-11230.999999999998</v>
      </c>
      <c r="L154" s="20">
        <f>K154*Laskentatiedot!N$4</f>
        <v>-11466.850999999997</v>
      </c>
      <c r="M154" s="20">
        <f>L154*Laskentatiedot!O$4</f>
        <v>-11707.654870999995</v>
      </c>
      <c r="N154" s="20">
        <f>M154*Laskentatiedot!P$4</f>
        <v>-11953.515623290994</v>
      </c>
      <c r="P154" s="20">
        <f t="shared" si="10"/>
        <v>40000</v>
      </c>
      <c r="Q154" s="20">
        <f t="shared" si="10"/>
        <v>0</v>
      </c>
      <c r="R154" s="20">
        <f t="shared" si="10"/>
        <v>0</v>
      </c>
      <c r="S154" s="20">
        <f t="shared" si="10"/>
        <v>-230.99999999999818</v>
      </c>
      <c r="T154" s="20">
        <f t="shared" si="10"/>
        <v>-235.85099999999875</v>
      </c>
      <c r="U154" s="20">
        <f t="shared" si="10"/>
        <v>-240.80387099999825</v>
      </c>
      <c r="V154" s="20">
        <f t="shared" si="10"/>
        <v>-245.86075229099879</v>
      </c>
      <c r="W154" s="28">
        <f t="shared" si="11"/>
        <v>-0.78431372549019607</v>
      </c>
      <c r="X154" s="28">
        <f t="shared" si="11"/>
        <v>0</v>
      </c>
      <c r="Y154" s="28">
        <f t="shared" si="11"/>
        <v>0</v>
      </c>
      <c r="Z154" s="28">
        <f t="shared" si="11"/>
        <v>2.0999999999999835E-2</v>
      </c>
      <c r="AA154" s="28">
        <f t="shared" si="11"/>
        <v>2.099999999999989E-2</v>
      </c>
      <c r="AB154" s="28">
        <f t="shared" si="11"/>
        <v>2.0999999999999852E-2</v>
      </c>
      <c r="AC154" s="28">
        <f t="shared" si="11"/>
        <v>2.0999999999999904E-2</v>
      </c>
    </row>
    <row r="155" spans="1:29" ht="14.4" customHeight="1" outlineLevel="1" collapsed="1" x14ac:dyDescent="0.3">
      <c r="A155" s="6" t="s">
        <v>2</v>
      </c>
      <c r="B155" s="6" t="s">
        <v>2</v>
      </c>
      <c r="C155" s="6" t="s">
        <v>2</v>
      </c>
      <c r="D155" s="22" t="s">
        <v>242</v>
      </c>
      <c r="E155" s="22" t="s">
        <v>243</v>
      </c>
      <c r="F155" s="25">
        <v>-11435.06</v>
      </c>
      <c r="G155" s="23">
        <v>-21263</v>
      </c>
      <c r="H155" s="23">
        <v>-4103</v>
      </c>
      <c r="I155" s="23">
        <v>-4103</v>
      </c>
      <c r="J155" s="25">
        <v>-4103</v>
      </c>
      <c r="K155" s="20">
        <f>J155*Laskentatiedot!M$4</f>
        <v>-4189.1629999999996</v>
      </c>
      <c r="L155" s="20">
        <f>K155*Laskentatiedot!N$4</f>
        <v>-4277.1354229999988</v>
      </c>
      <c r="M155" s="20">
        <f>L155*Laskentatiedot!O$4</f>
        <v>-4366.9552668829983</v>
      </c>
      <c r="N155" s="20">
        <f>M155*Laskentatiedot!P$4</f>
        <v>-4458.6613274875408</v>
      </c>
      <c r="P155" s="20">
        <f t="shared" si="10"/>
        <v>17160</v>
      </c>
      <c r="Q155" s="20">
        <f t="shared" si="10"/>
        <v>0</v>
      </c>
      <c r="R155" s="20">
        <f t="shared" si="10"/>
        <v>0</v>
      </c>
      <c r="S155" s="20">
        <f t="shared" si="10"/>
        <v>-86.162999999999556</v>
      </c>
      <c r="T155" s="20">
        <f t="shared" si="10"/>
        <v>-87.972422999999253</v>
      </c>
      <c r="U155" s="20">
        <f t="shared" si="10"/>
        <v>-89.819843882999521</v>
      </c>
      <c r="V155" s="20">
        <f t="shared" si="10"/>
        <v>-91.706060604542472</v>
      </c>
      <c r="W155" s="28">
        <f t="shared" si="11"/>
        <v>-0.80703569580962231</v>
      </c>
      <c r="X155" s="28">
        <f t="shared" si="11"/>
        <v>0</v>
      </c>
      <c r="Y155" s="28">
        <f t="shared" si="11"/>
        <v>0</v>
      </c>
      <c r="Z155" s="28">
        <f t="shared" si="11"/>
        <v>2.099999999999989E-2</v>
      </c>
      <c r="AA155" s="28">
        <f t="shared" si="11"/>
        <v>2.0999999999999824E-2</v>
      </c>
      <c r="AB155" s="28">
        <f t="shared" si="11"/>
        <v>2.0999999999999894E-2</v>
      </c>
      <c r="AC155" s="28">
        <f t="shared" si="11"/>
        <v>2.0999999999999887E-2</v>
      </c>
    </row>
    <row r="156" spans="1:29" ht="14.4" customHeight="1" outlineLevel="1" collapsed="1" x14ac:dyDescent="0.3">
      <c r="A156" s="6" t="s">
        <v>2</v>
      </c>
      <c r="B156" s="6" t="s">
        <v>2</v>
      </c>
      <c r="C156" s="6" t="s">
        <v>2</v>
      </c>
      <c r="D156" s="6" t="s">
        <v>2</v>
      </c>
      <c r="E156" s="6" t="s">
        <v>2</v>
      </c>
      <c r="F156" s="6" t="s">
        <v>2</v>
      </c>
      <c r="G156" s="6" t="s">
        <v>2</v>
      </c>
      <c r="H156" s="6" t="s">
        <v>2</v>
      </c>
      <c r="I156" s="6" t="s">
        <v>2</v>
      </c>
      <c r="J156" s="6" t="s">
        <v>2</v>
      </c>
      <c r="K156" s="31"/>
      <c r="L156" s="20"/>
      <c r="M156" s="20"/>
      <c r="N156" s="20"/>
      <c r="P156" s="20" t="e">
        <f t="shared" si="10"/>
        <v>#VALUE!</v>
      </c>
      <c r="Q156" s="20" t="e">
        <f t="shared" si="10"/>
        <v>#VALUE!</v>
      </c>
      <c r="R156" s="20" t="e">
        <f t="shared" si="10"/>
        <v>#VALUE!</v>
      </c>
      <c r="S156" s="20" t="e">
        <f t="shared" si="10"/>
        <v>#VALUE!</v>
      </c>
      <c r="T156" s="20">
        <f t="shared" si="10"/>
        <v>0</v>
      </c>
      <c r="U156" s="20">
        <f t="shared" si="10"/>
        <v>0</v>
      </c>
      <c r="V156" s="20">
        <f t="shared" si="10"/>
        <v>0</v>
      </c>
      <c r="W156" s="28" t="e">
        <f t="shared" si="11"/>
        <v>#VALUE!</v>
      </c>
      <c r="X156" s="28" t="e">
        <f t="shared" si="11"/>
        <v>#VALUE!</v>
      </c>
      <c r="Y156" s="28" t="e">
        <f t="shared" si="11"/>
        <v>#VALUE!</v>
      </c>
      <c r="Z156" s="28" t="e">
        <f t="shared" si="11"/>
        <v>#VALUE!</v>
      </c>
      <c r="AA156" s="28" t="e">
        <f t="shared" si="11"/>
        <v>#DIV/0!</v>
      </c>
      <c r="AB156" s="28" t="e">
        <f t="shared" si="11"/>
        <v>#DIV/0!</v>
      </c>
      <c r="AC156" s="28" t="e">
        <f t="shared" si="11"/>
        <v>#DIV/0!</v>
      </c>
    </row>
    <row r="157" spans="1:29" x14ac:dyDescent="0.3">
      <c r="A157" s="25" t="s">
        <v>2</v>
      </c>
      <c r="B157" s="25" t="s">
        <v>2</v>
      </c>
      <c r="C157" s="25" t="s">
        <v>2</v>
      </c>
      <c r="D157" s="25" t="s">
        <v>2</v>
      </c>
      <c r="E157" s="25" t="s">
        <v>2</v>
      </c>
      <c r="F157" s="25" t="s">
        <v>2</v>
      </c>
      <c r="G157" s="23" t="s">
        <v>2</v>
      </c>
      <c r="H157" s="23" t="s">
        <v>2</v>
      </c>
      <c r="I157" s="23" t="s">
        <v>2</v>
      </c>
      <c r="J157" s="25" t="s">
        <v>2</v>
      </c>
      <c r="K157" s="31"/>
      <c r="L157" s="20"/>
      <c r="M157" s="20"/>
      <c r="N157" s="20"/>
      <c r="O157" s="131"/>
      <c r="P157" s="20"/>
      <c r="Q157" s="20"/>
      <c r="R157" s="20"/>
      <c r="S157" s="20"/>
      <c r="T157" s="20"/>
      <c r="U157" s="20"/>
      <c r="V157" s="20"/>
      <c r="W157" s="28"/>
      <c r="X157" s="28"/>
      <c r="Y157" s="28"/>
      <c r="Z157" s="28"/>
      <c r="AA157" s="28"/>
      <c r="AB157" s="28"/>
      <c r="AC157" s="28"/>
    </row>
    <row r="158" spans="1:29" x14ac:dyDescent="0.3">
      <c r="A158" s="172" t="s">
        <v>78</v>
      </c>
      <c r="B158" s="171"/>
      <c r="C158" s="171"/>
      <c r="D158" s="171"/>
      <c r="E158" s="171"/>
      <c r="F158" s="25">
        <f>F60+F89+F119+F139+F146</f>
        <v>-75167227.350000024</v>
      </c>
      <c r="G158" s="25">
        <f t="shared" ref="G158:M158" si="12">G60+G89+G119+G139+G146</f>
        <v>-75415338.909999996</v>
      </c>
      <c r="H158" s="25">
        <f t="shared" si="12"/>
        <v>-77185949</v>
      </c>
      <c r="I158" s="25">
        <f t="shared" si="12"/>
        <v>-78745611</v>
      </c>
      <c r="J158" s="25">
        <f t="shared" si="12"/>
        <v>-80383279</v>
      </c>
      <c r="K158" s="25">
        <f t="shared" si="12"/>
        <v>-81832864.914447978</v>
      </c>
      <c r="L158" s="25">
        <f t="shared" si="12"/>
        <v>-83817083.805332601</v>
      </c>
      <c r="M158" s="25">
        <f t="shared" si="12"/>
        <v>-85853942.064237416</v>
      </c>
      <c r="N158" s="25">
        <f>N60+N89+N119+N139+N146</f>
        <v>-87944904.726328358</v>
      </c>
      <c r="O158" s="138">
        <f>+(N158+M158+L158+K158+J158+I158)/6</f>
        <v>-83096280.918391064</v>
      </c>
      <c r="P158" s="20">
        <f t="shared" si="10"/>
        <v>-1770610.0900000036</v>
      </c>
      <c r="Q158" s="20">
        <f t="shared" si="10"/>
        <v>-1559662</v>
      </c>
      <c r="R158" s="20">
        <f t="shared" si="10"/>
        <v>-1637668</v>
      </c>
      <c r="S158" s="20">
        <f t="shared" si="10"/>
        <v>-1449585.9144479781</v>
      </c>
      <c r="T158" s="20">
        <f t="shared" si="10"/>
        <v>-1984218.8908846229</v>
      </c>
      <c r="U158" s="20">
        <f t="shared" si="10"/>
        <v>-2036858.2589048147</v>
      </c>
      <c r="V158" s="20">
        <f t="shared" si="10"/>
        <v>-2090962.6620909423</v>
      </c>
      <c r="W158" s="28">
        <f t="shared" si="11"/>
        <v>2.3478116197462616E-2</v>
      </c>
      <c r="X158" s="28">
        <f t="shared" si="11"/>
        <v>2.0206553397432478E-2</v>
      </c>
      <c r="Y158" s="28">
        <f t="shared" si="11"/>
        <v>2.0796943209952363E-2</v>
      </c>
      <c r="Z158" s="28">
        <f t="shared" si="11"/>
        <v>1.8033426011994088E-2</v>
      </c>
      <c r="AA158" s="28">
        <f t="shared" si="11"/>
        <v>2.4247212815523701E-2</v>
      </c>
      <c r="AB158" s="28">
        <f t="shared" si="11"/>
        <v>2.430123032716662E-2</v>
      </c>
      <c r="AC158" s="28">
        <f t="shared" si="11"/>
        <v>2.4354882394642376E-2</v>
      </c>
    </row>
    <row r="159" spans="1:29" x14ac:dyDescent="0.3">
      <c r="A159" s="19" t="s">
        <v>2</v>
      </c>
      <c r="B159" s="19" t="s">
        <v>2</v>
      </c>
      <c r="C159" s="19" t="s">
        <v>2</v>
      </c>
      <c r="D159" s="19" t="s">
        <v>2</v>
      </c>
      <c r="E159" s="19" t="s">
        <v>2</v>
      </c>
      <c r="F159" s="19" t="s">
        <v>2</v>
      </c>
      <c r="G159" s="21" t="s">
        <v>2</v>
      </c>
      <c r="H159" s="21" t="s">
        <v>2</v>
      </c>
      <c r="I159" s="21" t="s">
        <v>2</v>
      </c>
      <c r="J159" s="19" t="s">
        <v>2</v>
      </c>
      <c r="K159" s="31"/>
      <c r="L159" s="20"/>
      <c r="M159" s="20"/>
      <c r="N159" s="20"/>
      <c r="O159" s="79" t="s">
        <v>467</v>
      </c>
      <c r="P159" s="20"/>
      <c r="Q159" s="20"/>
      <c r="R159" s="20"/>
      <c r="S159" s="20"/>
      <c r="T159" s="20"/>
      <c r="U159" s="20"/>
      <c r="V159" s="20"/>
      <c r="W159" s="28"/>
      <c r="X159" s="28"/>
      <c r="Y159" s="28"/>
      <c r="Z159" s="28"/>
      <c r="AA159" s="28"/>
      <c r="AB159" s="28"/>
      <c r="AC159" s="28"/>
    </row>
    <row r="160" spans="1:29" x14ac:dyDescent="0.3">
      <c r="A160" s="173" t="s">
        <v>244</v>
      </c>
      <c r="B160" s="171"/>
      <c r="C160" s="171"/>
      <c r="D160" s="171"/>
      <c r="E160" s="171"/>
      <c r="F160" s="19">
        <f>F158+F50</f>
        <v>-62581451.320000023</v>
      </c>
      <c r="G160" s="19">
        <f t="shared" ref="G160:M160" si="13">G158+G50</f>
        <v>-63824707.909999996</v>
      </c>
      <c r="H160" s="19">
        <f t="shared" si="13"/>
        <v>-65890266</v>
      </c>
      <c r="I160" s="19">
        <f>I158+I50</f>
        <v>-67365864</v>
      </c>
      <c r="J160" s="19">
        <f t="shared" si="13"/>
        <v>-68904877</v>
      </c>
      <c r="K160" s="19">
        <f t="shared" si="13"/>
        <v>-70113416.472447976</v>
      </c>
      <c r="L160" s="19">
        <f t="shared" si="13"/>
        <v>-71851526.946050599</v>
      </c>
      <c r="M160" s="19">
        <f t="shared" si="13"/>
        <v>-73843869.953261405</v>
      </c>
      <c r="N160" s="19">
        <f>N158+N50</f>
        <v>-75471517.668381572</v>
      </c>
      <c r="P160" s="20">
        <f t="shared" si="10"/>
        <v>-2065558.0900000036</v>
      </c>
      <c r="Q160" s="20">
        <f t="shared" si="10"/>
        <v>-1475598</v>
      </c>
      <c r="R160" s="20">
        <f t="shared" si="10"/>
        <v>-1539013</v>
      </c>
      <c r="S160" s="20">
        <f t="shared" si="10"/>
        <v>-1208539.4724479765</v>
      </c>
      <c r="T160" s="20">
        <f t="shared" si="10"/>
        <v>-1738110.4736026227</v>
      </c>
      <c r="U160" s="20">
        <f t="shared" si="10"/>
        <v>-1992343.007210806</v>
      </c>
      <c r="V160" s="20">
        <f t="shared" si="10"/>
        <v>-1627647.7151201665</v>
      </c>
      <c r="W160" s="28">
        <f t="shared" si="11"/>
        <v>3.2362985396073768E-2</v>
      </c>
      <c r="X160" s="28">
        <f t="shared" si="11"/>
        <v>2.2394779829846188E-2</v>
      </c>
      <c r="Y160" s="28">
        <f t="shared" si="11"/>
        <v>2.2845591351726743E-2</v>
      </c>
      <c r="Z160" s="28">
        <f t="shared" si="11"/>
        <v>1.7539244318627498E-2</v>
      </c>
      <c r="AA160" s="28">
        <f t="shared" si="11"/>
        <v>2.4789984015193969E-2</v>
      </c>
      <c r="AB160" s="28">
        <f t="shared" si="11"/>
        <v>2.7728610537487226E-2</v>
      </c>
      <c r="AC160" s="28">
        <f t="shared" si="11"/>
        <v>2.2041744509738812E-2</v>
      </c>
    </row>
    <row r="161" spans="1:29" x14ac:dyDescent="0.3">
      <c r="A161" s="19" t="s">
        <v>2</v>
      </c>
      <c r="B161" s="19" t="s">
        <v>2</v>
      </c>
      <c r="C161" s="19" t="s">
        <v>2</v>
      </c>
      <c r="D161" s="19" t="s">
        <v>2</v>
      </c>
      <c r="E161" s="19" t="s">
        <v>2</v>
      </c>
      <c r="F161" s="19" t="s">
        <v>2</v>
      </c>
      <c r="G161" s="21" t="s">
        <v>2</v>
      </c>
      <c r="H161" s="21" t="s">
        <v>2</v>
      </c>
      <c r="I161" s="21" t="s">
        <v>2</v>
      </c>
      <c r="J161" s="19" t="s">
        <v>2</v>
      </c>
      <c r="K161" s="31"/>
      <c r="L161" s="20"/>
      <c r="M161" s="20"/>
      <c r="N161" s="20"/>
      <c r="P161" s="20"/>
      <c r="Q161" s="20"/>
      <c r="R161" s="20"/>
      <c r="S161" s="20"/>
      <c r="T161" s="20"/>
      <c r="U161" s="20"/>
      <c r="V161" s="20"/>
      <c r="W161" s="28"/>
      <c r="X161" s="28"/>
      <c r="Y161" s="28"/>
      <c r="Z161" s="28"/>
      <c r="AA161" s="28"/>
      <c r="AB161" s="28"/>
      <c r="AC161" s="28"/>
    </row>
    <row r="162" spans="1:29" x14ac:dyDescent="0.3">
      <c r="A162" s="22" t="s">
        <v>2</v>
      </c>
      <c r="B162" s="170" t="s">
        <v>245</v>
      </c>
      <c r="C162" s="171"/>
      <c r="D162" s="171"/>
      <c r="E162" s="171"/>
      <c r="F162" s="25">
        <f>Nurmes!F154+Valtimo!F162</f>
        <v>30953570.100000001</v>
      </c>
      <c r="G162" s="25">
        <f>Nurmes!G154+Valtimo!G162</f>
        <v>30466000</v>
      </c>
      <c r="H162" s="25">
        <f>Nurmes!H154+Valtimo!H162</f>
        <v>31378000</v>
      </c>
      <c r="I162" s="25">
        <f>I163+I164+I165</f>
        <v>31842495.450900331</v>
      </c>
      <c r="J162" s="153">
        <f>J163+J164+J165</f>
        <v>32729944.376151077</v>
      </c>
      <c r="K162" s="153">
        <f t="shared" ref="K162:M162" si="14">K163+K164+K165</f>
        <v>33058964.90888574</v>
      </c>
      <c r="L162" s="153">
        <f t="shared" si="14"/>
        <v>33254725.487830814</v>
      </c>
      <c r="M162" s="153">
        <f t="shared" si="14"/>
        <v>33451817.435183715</v>
      </c>
      <c r="N162" s="153">
        <f>N163+N164+N165</f>
        <v>33662162.902611256</v>
      </c>
      <c r="P162" s="20">
        <f t="shared" ref="P162:U225" si="15">H162-G162</f>
        <v>912000</v>
      </c>
      <c r="Q162" s="20">
        <f t="shared" si="15"/>
        <v>464495.45090033114</v>
      </c>
      <c r="R162" s="20">
        <f t="shared" si="15"/>
        <v>887448.92525074631</v>
      </c>
      <c r="S162" s="20">
        <f t="shared" ref="S162:V223" si="16">K162-J162</f>
        <v>329020.53273466229</v>
      </c>
      <c r="T162" s="20">
        <f t="shared" si="16"/>
        <v>195760.57894507423</v>
      </c>
      <c r="U162" s="20">
        <f t="shared" si="16"/>
        <v>197091.9473529011</v>
      </c>
      <c r="V162" s="20">
        <f t="shared" si="16"/>
        <v>210345.46742754057</v>
      </c>
      <c r="W162" s="28">
        <f t="shared" ref="W162:AB225" si="17">P162/G162</f>
        <v>2.9935009518807853E-2</v>
      </c>
      <c r="X162" s="28">
        <f t="shared" si="17"/>
        <v>1.4803220437896971E-2</v>
      </c>
      <c r="Y162" s="28">
        <f t="shared" si="17"/>
        <v>2.7869955312364005E-2</v>
      </c>
      <c r="Z162" s="28">
        <f t="shared" ref="Z162:AC223" si="18">S162/J162</f>
        <v>1.0052584537064035E-2</v>
      </c>
      <c r="AA162" s="28">
        <f t="shared" si="18"/>
        <v>5.9215580247177308E-3</v>
      </c>
      <c r="AB162" s="28">
        <f t="shared" si="18"/>
        <v>5.926735056797406E-3</v>
      </c>
      <c r="AC162" s="28">
        <f t="shared" si="18"/>
        <v>6.2880131351639185E-3</v>
      </c>
    </row>
    <row r="163" spans="1:29" ht="14.4" customHeight="1" outlineLevel="1" collapsed="1" x14ac:dyDescent="0.3">
      <c r="A163" s="6" t="s">
        <v>2</v>
      </c>
      <c r="B163" s="6" t="s">
        <v>2</v>
      </c>
      <c r="C163" s="6" t="s">
        <v>2</v>
      </c>
      <c r="D163" s="22" t="s">
        <v>246</v>
      </c>
      <c r="E163" s="22" t="s">
        <v>247</v>
      </c>
      <c r="F163" s="153">
        <f>Nurmes!F155+Valtimo!F163</f>
        <v>24978198.899999999</v>
      </c>
      <c r="G163" s="153">
        <f>Nurmes!G155+Valtimo!G163</f>
        <v>24439000</v>
      </c>
      <c r="H163" s="153">
        <f>Nurmes!H155+Valtimo!H163</f>
        <v>25624000</v>
      </c>
      <c r="I163" s="153">
        <f>I166*I167</f>
        <v>26020495.450900331</v>
      </c>
      <c r="J163" s="153">
        <f t="shared" ref="J163:M163" si="19">J166*J167</f>
        <v>26811944.376151077</v>
      </c>
      <c r="K163" s="153">
        <f t="shared" si="19"/>
        <v>27140964.90888574</v>
      </c>
      <c r="L163" s="153">
        <f t="shared" si="19"/>
        <v>27336725.487830814</v>
      </c>
      <c r="M163" s="153">
        <f t="shared" si="19"/>
        <v>27533817.435183715</v>
      </c>
      <c r="N163" s="153">
        <f>N166*N167</f>
        <v>27744162.902611256</v>
      </c>
      <c r="P163" s="20">
        <f t="shared" si="15"/>
        <v>1185000</v>
      </c>
      <c r="Q163" s="20">
        <f t="shared" si="15"/>
        <v>396495.45090033114</v>
      </c>
      <c r="R163" s="20">
        <f t="shared" si="15"/>
        <v>791448.92525074631</v>
      </c>
      <c r="S163" s="20">
        <f t="shared" si="16"/>
        <v>329020.53273466229</v>
      </c>
      <c r="T163" s="20">
        <f t="shared" si="16"/>
        <v>195760.57894507423</v>
      </c>
      <c r="U163" s="20">
        <f t="shared" si="16"/>
        <v>197091.9473529011</v>
      </c>
      <c r="V163" s="20">
        <f t="shared" si="16"/>
        <v>210345.46742754057</v>
      </c>
      <c r="W163" s="28">
        <f t="shared" si="17"/>
        <v>4.848807234338557E-2</v>
      </c>
      <c r="X163" s="28">
        <f t="shared" si="17"/>
        <v>1.5473597053556476E-2</v>
      </c>
      <c r="Y163" s="28">
        <f t="shared" si="17"/>
        <v>3.041636646558786E-2</v>
      </c>
      <c r="Z163" s="28">
        <f t="shared" si="18"/>
        <v>1.227141635529135E-2</v>
      </c>
      <c r="AA163" s="28">
        <f t="shared" si="18"/>
        <v>7.2127346836141316E-3</v>
      </c>
      <c r="AB163" s="28">
        <f t="shared" si="18"/>
        <v>7.2097862430757602E-3</v>
      </c>
      <c r="AC163" s="28">
        <f t="shared" si="18"/>
        <v>7.6395315659627157E-3</v>
      </c>
    </row>
    <row r="164" spans="1:29" ht="14.4" customHeight="1" outlineLevel="1" collapsed="1" x14ac:dyDescent="0.3">
      <c r="A164" s="6" t="s">
        <v>2</v>
      </c>
      <c r="B164" s="6" t="s">
        <v>2</v>
      </c>
      <c r="C164" s="6" t="s">
        <v>2</v>
      </c>
      <c r="D164" s="22" t="s">
        <v>248</v>
      </c>
      <c r="E164" s="22" t="s">
        <v>249</v>
      </c>
      <c r="F164" s="153">
        <f>Nurmes!F156+Valtimo!F164</f>
        <v>2042904.62</v>
      </c>
      <c r="G164" s="153">
        <f>Nurmes!G156+Valtimo!G164</f>
        <v>2073000</v>
      </c>
      <c r="H164" s="153">
        <f>Nurmes!H156+Valtimo!H164</f>
        <v>2061000</v>
      </c>
      <c r="I164" s="153">
        <f>Nurmes!I156+Valtimo!I164</f>
        <v>2061000</v>
      </c>
      <c r="J164" s="153">
        <f>Nurmes!J156+Valtimo!J164</f>
        <v>2061000</v>
      </c>
      <c r="K164" s="153">
        <f>Nurmes!K156+Valtimo!K164</f>
        <v>2061000</v>
      </c>
      <c r="L164" s="153">
        <f>Nurmes!L156+Valtimo!L164</f>
        <v>2061000</v>
      </c>
      <c r="M164" s="153">
        <f>Nurmes!M156+Valtimo!M164</f>
        <v>2061000</v>
      </c>
      <c r="N164" s="153">
        <f>Nurmes!N156+Valtimo!N164</f>
        <v>2061000</v>
      </c>
      <c r="P164" s="20">
        <f t="shared" si="15"/>
        <v>-12000</v>
      </c>
      <c r="Q164" s="20">
        <f t="shared" si="15"/>
        <v>0</v>
      </c>
      <c r="R164" s="20">
        <f t="shared" si="15"/>
        <v>0</v>
      </c>
      <c r="S164" s="20">
        <f t="shared" si="16"/>
        <v>0</v>
      </c>
      <c r="T164" s="20">
        <f t="shared" si="16"/>
        <v>0</v>
      </c>
      <c r="U164" s="20">
        <f t="shared" si="16"/>
        <v>0</v>
      </c>
      <c r="V164" s="20">
        <f t="shared" si="16"/>
        <v>0</v>
      </c>
      <c r="W164" s="28">
        <f t="shared" si="17"/>
        <v>-5.7887120115774236E-3</v>
      </c>
      <c r="X164" s="28">
        <f t="shared" si="17"/>
        <v>0</v>
      </c>
      <c r="Y164" s="28">
        <f t="shared" si="17"/>
        <v>0</v>
      </c>
      <c r="Z164" s="28">
        <f t="shared" si="18"/>
        <v>0</v>
      </c>
      <c r="AA164" s="28">
        <f t="shared" si="18"/>
        <v>0</v>
      </c>
      <c r="AB164" s="28">
        <f t="shared" si="18"/>
        <v>0</v>
      </c>
      <c r="AC164" s="28">
        <f t="shared" si="18"/>
        <v>0</v>
      </c>
    </row>
    <row r="165" spans="1:29" ht="14.4" customHeight="1" outlineLevel="1" collapsed="1" x14ac:dyDescent="0.3">
      <c r="A165" s="6" t="s">
        <v>2</v>
      </c>
      <c r="B165" s="6" t="s">
        <v>2</v>
      </c>
      <c r="C165" s="6" t="s">
        <v>2</v>
      </c>
      <c r="D165" s="22" t="s">
        <v>250</v>
      </c>
      <c r="E165" s="22" t="s">
        <v>251</v>
      </c>
      <c r="F165" s="153">
        <f>Nurmes!F157+Valtimo!F165</f>
        <v>3932466.58</v>
      </c>
      <c r="G165" s="153">
        <f>Nurmes!G157+Valtimo!G165</f>
        <v>3954000</v>
      </c>
      <c r="H165" s="153">
        <f>Nurmes!H157+Valtimo!H165</f>
        <v>3693000</v>
      </c>
      <c r="I165" s="153">
        <f>Nurmes!I157+Valtimo!I165</f>
        <v>3761000</v>
      </c>
      <c r="J165" s="153">
        <f>Nurmes!J157+Valtimo!J165</f>
        <v>3857000</v>
      </c>
      <c r="K165" s="153">
        <f>Nurmes!K157+Valtimo!K165</f>
        <v>3857000</v>
      </c>
      <c r="L165" s="153">
        <f>Nurmes!L157+Valtimo!L165</f>
        <v>3857000</v>
      </c>
      <c r="M165" s="153">
        <f>Nurmes!M157+Valtimo!M165</f>
        <v>3857000</v>
      </c>
      <c r="N165" s="153">
        <f>Nurmes!N157+Valtimo!N165</f>
        <v>3857000</v>
      </c>
      <c r="P165" s="20">
        <f t="shared" si="15"/>
        <v>-261000</v>
      </c>
      <c r="Q165" s="20">
        <f t="shared" si="15"/>
        <v>68000</v>
      </c>
      <c r="R165" s="20">
        <f t="shared" si="15"/>
        <v>96000</v>
      </c>
      <c r="S165" s="20">
        <f t="shared" si="16"/>
        <v>0</v>
      </c>
      <c r="T165" s="20">
        <f t="shared" si="16"/>
        <v>0</v>
      </c>
      <c r="U165" s="20">
        <f t="shared" si="16"/>
        <v>0</v>
      </c>
      <c r="V165" s="20">
        <f t="shared" si="16"/>
        <v>0</v>
      </c>
      <c r="W165" s="28">
        <f t="shared" si="17"/>
        <v>-6.6009104704097113E-2</v>
      </c>
      <c r="X165" s="28">
        <f t="shared" si="17"/>
        <v>1.8413214189006228E-2</v>
      </c>
      <c r="Y165" s="28">
        <f t="shared" si="17"/>
        <v>2.5525126296197818E-2</v>
      </c>
      <c r="Z165" s="28">
        <f t="shared" si="18"/>
        <v>0</v>
      </c>
      <c r="AA165" s="28">
        <f t="shared" si="18"/>
        <v>0</v>
      </c>
      <c r="AB165" s="28">
        <f t="shared" si="18"/>
        <v>0</v>
      </c>
      <c r="AC165" s="28">
        <f t="shared" si="18"/>
        <v>0</v>
      </c>
    </row>
    <row r="166" spans="1:29" ht="14.4" customHeight="1" outlineLevel="1" collapsed="1" x14ac:dyDescent="0.3">
      <c r="A166" s="6" t="s">
        <v>2</v>
      </c>
      <c r="B166" s="6" t="s">
        <v>2</v>
      </c>
      <c r="C166" s="6" t="s">
        <v>2</v>
      </c>
      <c r="D166" s="6" t="s">
        <v>2</v>
      </c>
      <c r="E166" s="153" t="s">
        <v>428</v>
      </c>
      <c r="F166" s="6" t="s">
        <v>2</v>
      </c>
      <c r="G166" s="71" t="s">
        <v>439</v>
      </c>
      <c r="H166" s="71">
        <f>I274*1000</f>
        <v>122475486.17390054</v>
      </c>
      <c r="I166" s="71">
        <f t="shared" ref="I166:N166" si="20">J274*1000</f>
        <v>126929246.10195285</v>
      </c>
      <c r="J166" s="71">
        <f t="shared" si="20"/>
        <v>130789972.56659064</v>
      </c>
      <c r="K166" s="71">
        <f t="shared" si="20"/>
        <v>132394950.7750524</v>
      </c>
      <c r="L166" s="71">
        <f t="shared" si="20"/>
        <v>133349880.428443</v>
      </c>
      <c r="M166" s="71">
        <f t="shared" si="20"/>
        <v>134311304.5618718</v>
      </c>
      <c r="N166" s="71">
        <f t="shared" si="20"/>
        <v>135337380.01273784</v>
      </c>
      <c r="P166" s="20" t="e">
        <f t="shared" si="15"/>
        <v>#VALUE!</v>
      </c>
      <c r="Q166" s="20">
        <f t="shared" si="15"/>
        <v>4453759.9280523062</v>
      </c>
      <c r="R166" s="20">
        <f t="shared" si="15"/>
        <v>3860726.4646377861</v>
      </c>
      <c r="S166" s="20">
        <f t="shared" si="16"/>
        <v>1604978.2084617615</v>
      </c>
      <c r="T166" s="20">
        <f t="shared" si="16"/>
        <v>954929.65339060128</v>
      </c>
      <c r="U166" s="20">
        <f t="shared" si="16"/>
        <v>961424.13342879713</v>
      </c>
      <c r="V166" s="20">
        <f t="shared" si="16"/>
        <v>1026075.4508660436</v>
      </c>
      <c r="W166" s="28" t="e">
        <f t="shared" si="17"/>
        <v>#VALUE!</v>
      </c>
      <c r="X166" s="28">
        <f t="shared" si="17"/>
        <v>3.6364500906969251E-2</v>
      </c>
      <c r="Y166" s="28">
        <f t="shared" si="17"/>
        <v>3.041636646558785E-2</v>
      </c>
      <c r="Z166" s="28">
        <f t="shared" si="18"/>
        <v>1.2271416355291305E-2</v>
      </c>
      <c r="AA166" s="28">
        <f t="shared" si="18"/>
        <v>7.2127346836140952E-3</v>
      </c>
      <c r="AB166" s="28">
        <f t="shared" si="18"/>
        <v>7.2097862430758443E-3</v>
      </c>
      <c r="AC166" s="28">
        <f t="shared" si="18"/>
        <v>7.639531565962655E-3</v>
      </c>
    </row>
    <row r="167" spans="1:29" x14ac:dyDescent="0.3">
      <c r="A167" s="25" t="s">
        <v>2</v>
      </c>
      <c r="B167" s="25" t="s">
        <v>2</v>
      </c>
      <c r="C167" s="25" t="s">
        <v>2</v>
      </c>
      <c r="D167" s="25" t="s">
        <v>2</v>
      </c>
      <c r="E167" s="73" t="s">
        <v>429</v>
      </c>
      <c r="F167" s="25" t="s">
        <v>2</v>
      </c>
      <c r="G167" s="25" t="s">
        <v>2</v>
      </c>
      <c r="H167" s="129">
        <v>0.20499999999999999</v>
      </c>
      <c r="I167" s="70">
        <v>0.20499999999999999</v>
      </c>
      <c r="J167" s="70">
        <f>+I167+J168</f>
        <v>0.20499999999999999</v>
      </c>
      <c r="K167" s="70">
        <f t="shared" ref="K167:N167" si="21">+J167+K168</f>
        <v>0.20499999999999999</v>
      </c>
      <c r="L167" s="70">
        <f t="shared" si="21"/>
        <v>0.20499999999999999</v>
      </c>
      <c r="M167" s="70">
        <f t="shared" si="21"/>
        <v>0.20499999999999999</v>
      </c>
      <c r="N167" s="70">
        <f t="shared" si="21"/>
        <v>0.20499999999999999</v>
      </c>
      <c r="P167" s="20"/>
      <c r="Q167" s="20"/>
      <c r="R167" s="20"/>
      <c r="S167" s="20"/>
      <c r="T167" s="20"/>
      <c r="U167" s="20"/>
      <c r="V167" s="20"/>
      <c r="W167" s="28"/>
      <c r="X167" s="28"/>
      <c r="Y167" s="28"/>
      <c r="Z167" s="28"/>
      <c r="AA167" s="28"/>
      <c r="AB167" s="28"/>
      <c r="AC167" s="28"/>
    </row>
    <row r="168" spans="1:29" x14ac:dyDescent="0.3">
      <c r="A168" s="19" t="s">
        <v>2</v>
      </c>
      <c r="B168" s="19" t="s">
        <v>2</v>
      </c>
      <c r="C168" s="19" t="s">
        <v>2</v>
      </c>
      <c r="D168" s="19" t="s">
        <v>2</v>
      </c>
      <c r="E168" s="82" t="s">
        <v>430</v>
      </c>
      <c r="F168" s="19" t="s">
        <v>2</v>
      </c>
      <c r="G168" s="19" t="s">
        <v>2</v>
      </c>
      <c r="H168" s="83"/>
      <c r="I168" s="83">
        <f>+D232</f>
        <v>0</v>
      </c>
      <c r="J168" s="83">
        <f>+I168</f>
        <v>0</v>
      </c>
      <c r="K168" s="83">
        <f>+J168</f>
        <v>0</v>
      </c>
      <c r="L168" s="83">
        <f t="shared" ref="L168:N168" si="22">+K168</f>
        <v>0</v>
      </c>
      <c r="M168" s="83">
        <f t="shared" si="22"/>
        <v>0</v>
      </c>
      <c r="N168" s="83">
        <f t="shared" si="22"/>
        <v>0</v>
      </c>
      <c r="P168" s="20"/>
      <c r="Q168" s="20"/>
      <c r="R168" s="20"/>
      <c r="S168" s="20"/>
      <c r="T168" s="20"/>
      <c r="U168" s="20"/>
      <c r="V168" s="20"/>
      <c r="W168" s="28"/>
      <c r="X168" s="28"/>
      <c r="Y168" s="28"/>
      <c r="Z168" s="28"/>
      <c r="AA168" s="28"/>
      <c r="AB168" s="28"/>
      <c r="AC168" s="28"/>
    </row>
    <row r="169" spans="1:29" x14ac:dyDescent="0.3">
      <c r="A169" s="22" t="s">
        <v>2</v>
      </c>
      <c r="B169" s="170" t="s">
        <v>252</v>
      </c>
      <c r="C169" s="171"/>
      <c r="D169" s="171"/>
      <c r="E169" s="171"/>
      <c r="F169" s="108">
        <f>Nurmes!F161+Valtimo!F169</f>
        <v>40198519</v>
      </c>
      <c r="G169" s="108">
        <f>Nurmes!G161+Valtimo!G169</f>
        <v>39210823</v>
      </c>
      <c r="H169" s="108">
        <f>Nurmes!H161+Valtimo!H169</f>
        <v>38104935</v>
      </c>
      <c r="I169" s="108">
        <f>Nurmes!I161+Valtimo!I169+I175</f>
        <v>39821154</v>
      </c>
      <c r="J169" s="151">
        <f>Nurmes!J161+Valtimo!J169+J175</f>
        <v>40470245</v>
      </c>
      <c r="K169" s="151">
        <f>Nurmes!K161+Valtimo!K169+K175</f>
        <v>40629565</v>
      </c>
      <c r="L169" s="151">
        <f>Nurmes!L161+Valtimo!L169+L175</f>
        <v>40937513</v>
      </c>
      <c r="M169" s="151">
        <f>Nurmes!M161+Valtimo!M169+M175</f>
        <v>41888090</v>
      </c>
      <c r="N169" s="151">
        <f>Nurmes!N161+Valtimo!N169+N175</f>
        <v>43244853</v>
      </c>
      <c r="P169" s="20">
        <f t="shared" si="15"/>
        <v>-1105888</v>
      </c>
      <c r="Q169" s="20">
        <f t="shared" si="15"/>
        <v>1716219</v>
      </c>
      <c r="R169" s="20">
        <f t="shared" si="15"/>
        <v>649091</v>
      </c>
      <c r="S169" s="20">
        <f t="shared" si="16"/>
        <v>159320</v>
      </c>
      <c r="T169" s="20">
        <f t="shared" si="16"/>
        <v>307948</v>
      </c>
      <c r="U169" s="20">
        <f t="shared" si="16"/>
        <v>950577</v>
      </c>
      <c r="V169" s="20">
        <f t="shared" si="16"/>
        <v>1356763</v>
      </c>
      <c r="W169" s="28">
        <f t="shared" si="17"/>
        <v>-2.8203641632311569E-2</v>
      </c>
      <c r="X169" s="28">
        <f t="shared" si="17"/>
        <v>4.5039284281681621E-2</v>
      </c>
      <c r="Y169" s="28">
        <f t="shared" si="17"/>
        <v>1.6300155439995537E-2</v>
      </c>
      <c r="Z169" s="28">
        <f t="shared" si="18"/>
        <v>3.9367194342411318E-3</v>
      </c>
      <c r="AA169" s="28">
        <f t="shared" si="18"/>
        <v>7.5794067694300938E-3</v>
      </c>
      <c r="AB169" s="28">
        <f t="shared" si="18"/>
        <v>2.3220194152976513E-2</v>
      </c>
      <c r="AC169" s="28">
        <f t="shared" si="18"/>
        <v>3.2390185372500872E-2</v>
      </c>
    </row>
    <row r="170" spans="1:29" ht="14.4" customHeight="1" outlineLevel="1" collapsed="1" x14ac:dyDescent="0.3">
      <c r="A170" s="6" t="s">
        <v>2</v>
      </c>
      <c r="B170" s="6" t="s">
        <v>2</v>
      </c>
      <c r="C170" s="6" t="s">
        <v>2</v>
      </c>
      <c r="D170" s="22" t="s">
        <v>253</v>
      </c>
      <c r="E170" s="22" t="s">
        <v>254</v>
      </c>
      <c r="F170" s="25">
        <v>8491073</v>
      </c>
      <c r="G170" s="23">
        <v>8096000</v>
      </c>
      <c r="H170" s="23">
        <v>7826095</v>
      </c>
      <c r="I170" s="23">
        <v>7900000</v>
      </c>
      <c r="J170" s="25">
        <v>8100000</v>
      </c>
      <c r="K170" s="20">
        <f>J170*Laskentatiedot!$M$7</f>
        <v>8278200</v>
      </c>
      <c r="L170" s="20">
        <f>K170*Laskentatiedot!$M$7</f>
        <v>8460320.4000000004</v>
      </c>
      <c r="M170" s="20">
        <f>L170*Laskentatiedot!$M$7</f>
        <v>8646447.4488000013</v>
      </c>
      <c r="N170" s="20">
        <f>M170*Laskentatiedot!$M$7</f>
        <v>8836669.2926736008</v>
      </c>
      <c r="P170" s="20">
        <f t="shared" si="15"/>
        <v>-269905</v>
      </c>
      <c r="Q170" s="20">
        <f t="shared" si="15"/>
        <v>73905</v>
      </c>
      <c r="R170" s="20">
        <f t="shared" si="15"/>
        <v>200000</v>
      </c>
      <c r="S170" s="20">
        <f t="shared" si="16"/>
        <v>178200</v>
      </c>
      <c r="T170" s="20">
        <f t="shared" si="16"/>
        <v>182120.40000000037</v>
      </c>
      <c r="U170" s="20">
        <f t="shared" si="16"/>
        <v>186127.04880000092</v>
      </c>
      <c r="V170" s="20">
        <f t="shared" si="16"/>
        <v>190221.84387359954</v>
      </c>
      <c r="W170" s="28">
        <f t="shared" si="17"/>
        <v>-3.3338068181818184E-2</v>
      </c>
      <c r="X170" s="28">
        <f t="shared" si="17"/>
        <v>9.4434069609428458E-3</v>
      </c>
      <c r="Y170" s="28">
        <f t="shared" si="17"/>
        <v>2.5316455696202531E-2</v>
      </c>
      <c r="Z170" s="28">
        <f t="shared" si="18"/>
        <v>2.1999999999999999E-2</v>
      </c>
      <c r="AA170" s="28">
        <f t="shared" si="18"/>
        <v>2.2000000000000044E-2</v>
      </c>
      <c r="AB170" s="28">
        <f t="shared" si="18"/>
        <v>2.2000000000000106E-2</v>
      </c>
      <c r="AC170" s="28">
        <f t="shared" si="18"/>
        <v>2.1999999999999943E-2</v>
      </c>
    </row>
    <row r="171" spans="1:29" ht="14.4" customHeight="1" outlineLevel="1" collapsed="1" x14ac:dyDescent="0.3">
      <c r="A171" s="6" t="s">
        <v>2</v>
      </c>
      <c r="B171" s="6" t="s">
        <v>2</v>
      </c>
      <c r="C171" s="6" t="s">
        <v>2</v>
      </c>
      <c r="D171" s="22" t="s">
        <v>255</v>
      </c>
      <c r="E171" s="22" t="s">
        <v>256</v>
      </c>
      <c r="F171" s="25">
        <v>2083192</v>
      </c>
      <c r="G171" s="23">
        <v>2008000</v>
      </c>
      <c r="H171" s="23">
        <v>2021132</v>
      </c>
      <c r="I171" s="23">
        <v>2200000</v>
      </c>
      <c r="J171" s="25">
        <v>2200000</v>
      </c>
      <c r="K171" s="20">
        <f>J171*Laskentatiedot!$M$7</f>
        <v>2248400</v>
      </c>
      <c r="L171" s="20">
        <f>K171*Laskentatiedot!$M$7</f>
        <v>2297864.7999999998</v>
      </c>
      <c r="M171" s="20">
        <f>L171*Laskentatiedot!$M$7</f>
        <v>2348417.8255999996</v>
      </c>
      <c r="N171" s="20">
        <f>M171*Laskentatiedot!$M$7</f>
        <v>2400083.0177631998</v>
      </c>
      <c r="P171" s="20">
        <f t="shared" si="15"/>
        <v>13132</v>
      </c>
      <c r="Q171" s="20">
        <f t="shared" si="15"/>
        <v>178868</v>
      </c>
      <c r="R171" s="20">
        <f t="shared" si="15"/>
        <v>0</v>
      </c>
      <c r="S171" s="20">
        <f t="shared" si="16"/>
        <v>48400</v>
      </c>
      <c r="T171" s="20">
        <f t="shared" si="16"/>
        <v>49464.799999999814</v>
      </c>
      <c r="U171" s="20">
        <f t="shared" si="16"/>
        <v>50553.025599999819</v>
      </c>
      <c r="V171" s="20">
        <f t="shared" si="16"/>
        <v>51665.192163200118</v>
      </c>
      <c r="W171" s="28">
        <f t="shared" si="17"/>
        <v>6.5398406374501993E-3</v>
      </c>
      <c r="X171" s="28">
        <f t="shared" si="17"/>
        <v>8.8498920406979847E-2</v>
      </c>
      <c r="Y171" s="28">
        <f t="shared" si="17"/>
        <v>0</v>
      </c>
      <c r="Z171" s="28">
        <f t="shared" si="18"/>
        <v>2.1999999999999999E-2</v>
      </c>
      <c r="AA171" s="28">
        <f t="shared" si="18"/>
        <v>2.1999999999999915E-2</v>
      </c>
      <c r="AB171" s="28">
        <f t="shared" si="18"/>
        <v>2.1999999999999922E-2</v>
      </c>
      <c r="AC171" s="28">
        <f t="shared" si="18"/>
        <v>2.2000000000000054E-2</v>
      </c>
    </row>
    <row r="172" spans="1:29" ht="14.4" customHeight="1" outlineLevel="1" collapsed="1" x14ac:dyDescent="0.3">
      <c r="A172" s="6" t="s">
        <v>2</v>
      </c>
      <c r="B172" s="6" t="s">
        <v>2</v>
      </c>
      <c r="C172" s="6" t="s">
        <v>2</v>
      </c>
      <c r="D172" s="22" t="s">
        <v>257</v>
      </c>
      <c r="E172" s="22" t="s">
        <v>258</v>
      </c>
      <c r="F172" s="25">
        <v>96380</v>
      </c>
      <c r="G172" s="23">
        <v>0</v>
      </c>
      <c r="H172" s="23">
        <v>0</v>
      </c>
      <c r="I172" s="23">
        <v>0</v>
      </c>
      <c r="J172" s="25">
        <v>0</v>
      </c>
      <c r="K172" s="20">
        <f>J172*Laskentatiedot!$M$7</f>
        <v>0</v>
      </c>
      <c r="L172" s="20">
        <f>K172*Laskentatiedot!$M$7</f>
        <v>0</v>
      </c>
      <c r="M172" s="20">
        <f>L172*Laskentatiedot!$M$7</f>
        <v>0</v>
      </c>
      <c r="N172" s="20">
        <f>M172*Laskentatiedot!$M$7</f>
        <v>0</v>
      </c>
      <c r="P172" s="20">
        <f t="shared" si="15"/>
        <v>0</v>
      </c>
      <c r="Q172" s="20">
        <f t="shared" si="15"/>
        <v>0</v>
      </c>
      <c r="R172" s="20">
        <f t="shared" si="15"/>
        <v>0</v>
      </c>
      <c r="S172" s="20">
        <f t="shared" si="16"/>
        <v>0</v>
      </c>
      <c r="T172" s="20">
        <f t="shared" si="16"/>
        <v>0</v>
      </c>
      <c r="U172" s="20">
        <f t="shared" si="16"/>
        <v>0</v>
      </c>
      <c r="V172" s="20">
        <f t="shared" si="16"/>
        <v>0</v>
      </c>
      <c r="W172" s="28" t="e">
        <f t="shared" si="17"/>
        <v>#DIV/0!</v>
      </c>
      <c r="X172" s="28" t="e">
        <f t="shared" si="17"/>
        <v>#DIV/0!</v>
      </c>
      <c r="Y172" s="28" t="e">
        <f t="shared" si="17"/>
        <v>#DIV/0!</v>
      </c>
      <c r="Z172" s="28" t="e">
        <f t="shared" si="18"/>
        <v>#DIV/0!</v>
      </c>
      <c r="AA172" s="28" t="e">
        <f t="shared" si="18"/>
        <v>#DIV/0!</v>
      </c>
      <c r="AB172" s="28" t="e">
        <f t="shared" si="18"/>
        <v>#DIV/0!</v>
      </c>
      <c r="AC172" s="28" t="e">
        <f t="shared" si="18"/>
        <v>#DIV/0!</v>
      </c>
    </row>
    <row r="173" spans="1:29" ht="14.4" customHeight="1" outlineLevel="1" collapsed="1" x14ac:dyDescent="0.3">
      <c r="A173" s="6" t="s">
        <v>2</v>
      </c>
      <c r="B173" s="6" t="s">
        <v>2</v>
      </c>
      <c r="C173" s="6" t="s">
        <v>2</v>
      </c>
      <c r="D173" s="22" t="s">
        <v>259</v>
      </c>
      <c r="E173" s="22" t="s">
        <v>260</v>
      </c>
      <c r="F173" s="25">
        <v>-510785</v>
      </c>
      <c r="G173" s="23">
        <v>-510000</v>
      </c>
      <c r="H173" s="23">
        <v>-499857</v>
      </c>
      <c r="I173" s="23">
        <v>-500000</v>
      </c>
      <c r="J173" s="25">
        <v>-500000</v>
      </c>
      <c r="K173" s="20">
        <f>J173</f>
        <v>-500000</v>
      </c>
      <c r="L173" s="20">
        <f t="shared" ref="L173:N173" si="23">K173</f>
        <v>-500000</v>
      </c>
      <c r="M173" s="20">
        <f t="shared" si="23"/>
        <v>-500000</v>
      </c>
      <c r="N173" s="20">
        <f t="shared" si="23"/>
        <v>-500000</v>
      </c>
      <c r="P173" s="20">
        <f t="shared" si="15"/>
        <v>10143</v>
      </c>
      <c r="Q173" s="20">
        <f t="shared" si="15"/>
        <v>-143</v>
      </c>
      <c r="R173" s="20">
        <f t="shared" si="15"/>
        <v>0</v>
      </c>
      <c r="S173" s="20">
        <f t="shared" si="16"/>
        <v>0</v>
      </c>
      <c r="T173" s="20">
        <f t="shared" si="16"/>
        <v>0</v>
      </c>
      <c r="U173" s="20">
        <f t="shared" si="16"/>
        <v>0</v>
      </c>
      <c r="V173" s="20">
        <f t="shared" si="16"/>
        <v>0</v>
      </c>
      <c r="W173" s="28">
        <f t="shared" si="17"/>
        <v>-1.9888235294117648E-2</v>
      </c>
      <c r="X173" s="28">
        <f t="shared" si="17"/>
        <v>2.860818194003485E-4</v>
      </c>
      <c r="Y173" s="28">
        <f t="shared" si="17"/>
        <v>0</v>
      </c>
      <c r="Z173" s="28">
        <f t="shared" si="18"/>
        <v>0</v>
      </c>
      <c r="AA173" s="28">
        <f t="shared" si="18"/>
        <v>0</v>
      </c>
      <c r="AB173" s="28">
        <f t="shared" si="18"/>
        <v>0</v>
      </c>
      <c r="AC173" s="28">
        <f t="shared" si="18"/>
        <v>0</v>
      </c>
    </row>
    <row r="174" spans="1:29" ht="14.4" customHeight="1" outlineLevel="1" collapsed="1" x14ac:dyDescent="0.3">
      <c r="A174" s="6" t="s">
        <v>2</v>
      </c>
      <c r="B174" s="6" t="s">
        <v>2</v>
      </c>
      <c r="C174" s="6" t="s">
        <v>2</v>
      </c>
      <c r="D174" s="6" t="s">
        <v>2</v>
      </c>
      <c r="E174" s="6" t="s">
        <v>2</v>
      </c>
      <c r="F174" s="6" t="s">
        <v>2</v>
      </c>
      <c r="G174" s="6" t="s">
        <v>2</v>
      </c>
      <c r="H174" s="6" t="s">
        <v>2</v>
      </c>
      <c r="I174" s="6" t="s">
        <v>2</v>
      </c>
      <c r="J174" s="6" t="s">
        <v>2</v>
      </c>
      <c r="K174" s="31"/>
      <c r="L174" s="20"/>
      <c r="M174" s="20"/>
      <c r="N174" s="20"/>
      <c r="P174" s="20" t="e">
        <f t="shared" si="15"/>
        <v>#VALUE!</v>
      </c>
      <c r="Q174" s="20" t="e">
        <f t="shared" si="15"/>
        <v>#VALUE!</v>
      </c>
      <c r="R174" s="20" t="e">
        <f t="shared" si="15"/>
        <v>#VALUE!</v>
      </c>
      <c r="S174" s="20" t="e">
        <f t="shared" si="16"/>
        <v>#VALUE!</v>
      </c>
      <c r="T174" s="20">
        <f t="shared" si="16"/>
        <v>0</v>
      </c>
      <c r="U174" s="20">
        <f t="shared" si="16"/>
        <v>0</v>
      </c>
      <c r="V174" s="20">
        <f t="shared" si="16"/>
        <v>0</v>
      </c>
      <c r="W174" s="28" t="e">
        <f t="shared" si="17"/>
        <v>#VALUE!</v>
      </c>
      <c r="X174" s="28" t="e">
        <f t="shared" si="17"/>
        <v>#VALUE!</v>
      </c>
      <c r="Y174" s="28" t="e">
        <f t="shared" si="17"/>
        <v>#VALUE!</v>
      </c>
      <c r="Z174" s="28" t="e">
        <f t="shared" si="18"/>
        <v>#VALUE!</v>
      </c>
      <c r="AA174" s="28" t="e">
        <f t="shared" si="18"/>
        <v>#DIV/0!</v>
      </c>
      <c r="AB174" s="28" t="e">
        <f t="shared" si="18"/>
        <v>#DIV/0!</v>
      </c>
      <c r="AC174" s="28" t="e">
        <f t="shared" si="18"/>
        <v>#DIV/0!</v>
      </c>
    </row>
    <row r="175" spans="1:29" x14ac:dyDescent="0.3">
      <c r="A175" s="25" t="s">
        <v>2</v>
      </c>
      <c r="B175" s="25" t="s">
        <v>2</v>
      </c>
      <c r="C175" s="25" t="s">
        <v>2</v>
      </c>
      <c r="D175" s="25" t="s">
        <v>2</v>
      </c>
      <c r="E175" s="25" t="s">
        <v>2</v>
      </c>
      <c r="F175" s="25"/>
      <c r="G175" s="23"/>
      <c r="H175" s="23"/>
      <c r="I175" s="23">
        <v>929000</v>
      </c>
      <c r="J175" s="23">
        <v>929000</v>
      </c>
      <c r="K175" s="23">
        <v>929000</v>
      </c>
      <c r="L175" s="23">
        <v>929000</v>
      </c>
      <c r="M175" s="23">
        <v>929000</v>
      </c>
      <c r="N175" s="23">
        <v>929000</v>
      </c>
      <c r="O175" s="17" t="s">
        <v>474</v>
      </c>
      <c r="P175" s="20"/>
      <c r="Q175" s="20"/>
      <c r="R175" s="20"/>
      <c r="S175" s="20"/>
      <c r="T175" s="20"/>
      <c r="U175" s="20"/>
      <c r="V175" s="20"/>
      <c r="W175" s="28"/>
      <c r="X175" s="28"/>
      <c r="Y175" s="28"/>
      <c r="Z175" s="28"/>
      <c r="AA175" s="28"/>
      <c r="AB175" s="28"/>
      <c r="AC175" s="28"/>
    </row>
    <row r="176" spans="1:29" x14ac:dyDescent="0.3">
      <c r="A176" s="19" t="s">
        <v>2</v>
      </c>
      <c r="B176" s="19" t="s">
        <v>2</v>
      </c>
      <c r="C176" s="19" t="s">
        <v>2</v>
      </c>
      <c r="D176" s="19" t="s">
        <v>2</v>
      </c>
      <c r="E176" s="19" t="s">
        <v>2</v>
      </c>
      <c r="F176" s="19" t="s">
        <v>2</v>
      </c>
      <c r="G176" s="21" t="s">
        <v>2</v>
      </c>
      <c r="H176" s="21" t="s">
        <v>2</v>
      </c>
      <c r="I176" s="21" t="s">
        <v>2</v>
      </c>
      <c r="J176" s="19" t="s">
        <v>2</v>
      </c>
      <c r="K176" s="31"/>
      <c r="L176" s="20"/>
      <c r="M176" s="20"/>
      <c r="N176" s="20"/>
      <c r="P176" s="20"/>
      <c r="Q176" s="20"/>
      <c r="R176" s="20"/>
      <c r="S176" s="20"/>
      <c r="T176" s="20"/>
      <c r="U176" s="20"/>
      <c r="V176" s="20"/>
      <c r="W176" s="28"/>
      <c r="X176" s="28"/>
      <c r="Y176" s="28"/>
      <c r="Z176" s="28"/>
      <c r="AA176" s="28"/>
      <c r="AB176" s="28"/>
      <c r="AC176" s="28"/>
    </row>
    <row r="177" spans="1:29" x14ac:dyDescent="0.3">
      <c r="A177" s="172" t="s">
        <v>261</v>
      </c>
      <c r="B177" s="171"/>
      <c r="C177" s="171"/>
      <c r="D177" s="171"/>
      <c r="E177" s="171"/>
      <c r="F177" s="6" t="s">
        <v>2</v>
      </c>
      <c r="G177" s="6" t="s">
        <v>2</v>
      </c>
      <c r="H177" s="6" t="s">
        <v>2</v>
      </c>
      <c r="I177" s="6" t="s">
        <v>2</v>
      </c>
      <c r="J177" s="6" t="s">
        <v>2</v>
      </c>
      <c r="K177" s="31"/>
      <c r="L177" s="20"/>
      <c r="M177" s="20"/>
      <c r="N177" s="20"/>
      <c r="P177" s="20"/>
      <c r="Q177" s="20"/>
      <c r="R177" s="20"/>
      <c r="S177" s="20"/>
      <c r="T177" s="20"/>
      <c r="U177" s="20"/>
      <c r="V177" s="20"/>
      <c r="W177" s="28"/>
      <c r="X177" s="28"/>
      <c r="Y177" s="28"/>
      <c r="Z177" s="28"/>
      <c r="AA177" s="28"/>
      <c r="AB177" s="28"/>
      <c r="AC177" s="28"/>
    </row>
    <row r="178" spans="1:29" x14ac:dyDescent="0.3">
      <c r="A178" s="22" t="s">
        <v>2</v>
      </c>
      <c r="B178" s="170" t="s">
        <v>262</v>
      </c>
      <c r="C178" s="171"/>
      <c r="D178" s="171"/>
      <c r="E178" s="171"/>
      <c r="F178" s="25">
        <f>Nurmes!F170+Valtimo!F178</f>
        <v>55910.5</v>
      </c>
      <c r="G178" s="25">
        <f>Nurmes!G170+Valtimo!G178</f>
        <v>50000</v>
      </c>
      <c r="H178" s="25">
        <f>Nurmes!H170+Valtimo!H178</f>
        <v>50000</v>
      </c>
      <c r="I178" s="25">
        <f>Nurmes!I170+Valtimo!I178</f>
        <v>50000</v>
      </c>
      <c r="J178" s="25">
        <f>Nurmes!J170+Valtimo!J178</f>
        <v>50000</v>
      </c>
      <c r="K178" s="25">
        <f>Nurmes!K170+Valtimo!K178</f>
        <v>50000</v>
      </c>
      <c r="L178" s="25">
        <f>Nurmes!L170+Valtimo!L178</f>
        <v>50000</v>
      </c>
      <c r="M178" s="25">
        <f>Nurmes!M170+Valtimo!M178</f>
        <v>50000</v>
      </c>
      <c r="N178" s="25">
        <f>Nurmes!N170+Valtimo!N178</f>
        <v>50000</v>
      </c>
      <c r="P178" s="20">
        <f t="shared" si="15"/>
        <v>0</v>
      </c>
      <c r="Q178" s="20">
        <f t="shared" si="15"/>
        <v>0</v>
      </c>
      <c r="R178" s="20">
        <f t="shared" si="15"/>
        <v>0</v>
      </c>
      <c r="S178" s="20">
        <f t="shared" si="16"/>
        <v>0</v>
      </c>
      <c r="T178" s="20">
        <f t="shared" si="16"/>
        <v>0</v>
      </c>
      <c r="U178" s="20">
        <f t="shared" si="16"/>
        <v>0</v>
      </c>
      <c r="V178" s="20">
        <f t="shared" si="16"/>
        <v>0</v>
      </c>
      <c r="W178" s="28">
        <f t="shared" si="17"/>
        <v>0</v>
      </c>
      <c r="X178" s="28">
        <f t="shared" si="17"/>
        <v>0</v>
      </c>
      <c r="Y178" s="28">
        <f t="shared" si="17"/>
        <v>0</v>
      </c>
      <c r="Z178" s="28">
        <f t="shared" si="18"/>
        <v>0</v>
      </c>
      <c r="AA178" s="28">
        <f t="shared" si="18"/>
        <v>0</v>
      </c>
      <c r="AB178" s="28">
        <f t="shared" si="18"/>
        <v>0</v>
      </c>
      <c r="AC178" s="28">
        <f t="shared" si="18"/>
        <v>0</v>
      </c>
    </row>
    <row r="179" spans="1:29" ht="14.4" customHeight="1" outlineLevel="1" collapsed="1" x14ac:dyDescent="0.3">
      <c r="A179" s="6" t="s">
        <v>2</v>
      </c>
      <c r="B179" s="6" t="s">
        <v>2</v>
      </c>
      <c r="C179" s="6" t="s">
        <v>2</v>
      </c>
      <c r="D179" s="22" t="s">
        <v>263</v>
      </c>
      <c r="E179" s="22" t="s">
        <v>264</v>
      </c>
      <c r="F179" s="25">
        <v>416.9</v>
      </c>
      <c r="G179" s="25">
        <v>417.9</v>
      </c>
      <c r="H179" s="25">
        <v>418.9</v>
      </c>
      <c r="I179" s="25">
        <v>419.9</v>
      </c>
      <c r="J179" s="25">
        <v>420.9</v>
      </c>
      <c r="K179" s="25">
        <v>421.9</v>
      </c>
      <c r="L179" s="25">
        <v>422.9</v>
      </c>
      <c r="M179" s="25">
        <v>423.9</v>
      </c>
      <c r="N179" s="25">
        <v>424.9</v>
      </c>
      <c r="P179" s="20">
        <f t="shared" si="15"/>
        <v>1</v>
      </c>
      <c r="Q179" s="20">
        <f t="shared" si="15"/>
        <v>1</v>
      </c>
      <c r="R179" s="20">
        <f t="shared" si="15"/>
        <v>1</v>
      </c>
      <c r="S179" s="20">
        <f t="shared" si="16"/>
        <v>1</v>
      </c>
      <c r="T179" s="20">
        <f t="shared" si="16"/>
        <v>1</v>
      </c>
      <c r="U179" s="20">
        <f t="shared" si="16"/>
        <v>1</v>
      </c>
      <c r="V179" s="20">
        <f t="shared" si="16"/>
        <v>1</v>
      </c>
      <c r="W179" s="28">
        <f t="shared" si="17"/>
        <v>2.3929169657812875E-3</v>
      </c>
      <c r="X179" s="28">
        <f t="shared" si="17"/>
        <v>2.3872045834328003E-3</v>
      </c>
      <c r="Y179" s="28">
        <f t="shared" si="17"/>
        <v>2.3815194093831865E-3</v>
      </c>
      <c r="Z179" s="28">
        <f t="shared" si="18"/>
        <v>2.3758612497030173E-3</v>
      </c>
      <c r="AA179" s="28">
        <f t="shared" si="18"/>
        <v>2.3702299123014932E-3</v>
      </c>
      <c r="AB179" s="28">
        <f t="shared" si="18"/>
        <v>2.3646252069047056E-3</v>
      </c>
      <c r="AC179" s="28">
        <f t="shared" si="18"/>
        <v>2.3590469450342063E-3</v>
      </c>
    </row>
    <row r="180" spans="1:29" ht="14.4" customHeight="1" outlineLevel="1" collapsed="1" x14ac:dyDescent="0.3">
      <c r="A180" s="6" t="s">
        <v>2</v>
      </c>
      <c r="B180" s="6" t="s">
        <v>2</v>
      </c>
      <c r="C180" s="6" t="s">
        <v>2</v>
      </c>
      <c r="D180" s="6" t="s">
        <v>2</v>
      </c>
      <c r="E180" s="6" t="s">
        <v>2</v>
      </c>
      <c r="F180" s="6" t="s">
        <v>2</v>
      </c>
      <c r="G180" s="6" t="s">
        <v>2</v>
      </c>
      <c r="H180" s="6" t="s">
        <v>2</v>
      </c>
      <c r="I180" s="6" t="s">
        <v>2</v>
      </c>
      <c r="J180" s="6" t="s">
        <v>2</v>
      </c>
      <c r="K180" s="6" t="s">
        <v>2</v>
      </c>
      <c r="L180" s="6" t="s">
        <v>2</v>
      </c>
      <c r="M180" s="6" t="s">
        <v>2</v>
      </c>
      <c r="N180" s="6" t="s">
        <v>2</v>
      </c>
      <c r="P180" s="20" t="e">
        <f t="shared" si="15"/>
        <v>#VALUE!</v>
      </c>
      <c r="Q180" s="20" t="e">
        <f t="shared" si="15"/>
        <v>#VALUE!</v>
      </c>
      <c r="R180" s="20" t="e">
        <f t="shared" si="15"/>
        <v>#VALUE!</v>
      </c>
      <c r="S180" s="20" t="e">
        <f t="shared" si="16"/>
        <v>#VALUE!</v>
      </c>
      <c r="T180" s="20" t="e">
        <f t="shared" si="16"/>
        <v>#VALUE!</v>
      </c>
      <c r="U180" s="20" t="e">
        <f t="shared" si="16"/>
        <v>#VALUE!</v>
      </c>
      <c r="V180" s="20" t="e">
        <f t="shared" si="16"/>
        <v>#VALUE!</v>
      </c>
      <c r="W180" s="28" t="e">
        <f t="shared" si="17"/>
        <v>#VALUE!</v>
      </c>
      <c r="X180" s="28" t="e">
        <f t="shared" si="17"/>
        <v>#VALUE!</v>
      </c>
      <c r="Y180" s="28" t="e">
        <f t="shared" si="17"/>
        <v>#VALUE!</v>
      </c>
      <c r="Z180" s="28" t="e">
        <f t="shared" si="18"/>
        <v>#VALUE!</v>
      </c>
      <c r="AA180" s="28" t="e">
        <f t="shared" si="18"/>
        <v>#VALUE!</v>
      </c>
      <c r="AB180" s="28" t="e">
        <f t="shared" si="18"/>
        <v>#VALUE!</v>
      </c>
      <c r="AC180" s="28" t="e">
        <f t="shared" si="18"/>
        <v>#VALUE!</v>
      </c>
    </row>
    <row r="181" spans="1:29" x14ac:dyDescent="0.3">
      <c r="A181" s="22" t="s">
        <v>2</v>
      </c>
      <c r="B181" s="170" t="s">
        <v>265</v>
      </c>
      <c r="C181" s="171"/>
      <c r="D181" s="171"/>
      <c r="E181" s="171"/>
      <c r="F181" s="25">
        <f>Nurmes!F173+Valtimo!F181</f>
        <v>490192.79</v>
      </c>
      <c r="G181" s="25">
        <f>Nurmes!G173+Valtimo!G181</f>
        <v>465000</v>
      </c>
      <c r="H181" s="25">
        <f>Nurmes!H173+Valtimo!H181</f>
        <v>452000</v>
      </c>
      <c r="I181" s="25">
        <f>Nurmes!I173+Valtimo!I181</f>
        <v>452015</v>
      </c>
      <c r="J181" s="25">
        <f>Nurmes!J173+Valtimo!J181</f>
        <v>452030</v>
      </c>
      <c r="K181" s="25">
        <f>Nurmes!K173+Valtimo!K181</f>
        <v>452030</v>
      </c>
      <c r="L181" s="25">
        <f>Nurmes!L173+Valtimo!L181</f>
        <v>452030</v>
      </c>
      <c r="M181" s="25">
        <f>Nurmes!M173+Valtimo!M181</f>
        <v>452030</v>
      </c>
      <c r="N181" s="25">
        <f>Nurmes!N173+Valtimo!N181</f>
        <v>452030</v>
      </c>
      <c r="P181" s="20">
        <f t="shared" si="15"/>
        <v>-13000</v>
      </c>
      <c r="Q181" s="20">
        <f t="shared" si="15"/>
        <v>15</v>
      </c>
      <c r="R181" s="20">
        <f t="shared" si="15"/>
        <v>15</v>
      </c>
      <c r="S181" s="20">
        <f t="shared" si="16"/>
        <v>0</v>
      </c>
      <c r="T181" s="20">
        <f t="shared" si="16"/>
        <v>0</v>
      </c>
      <c r="U181" s="20">
        <f t="shared" si="16"/>
        <v>0</v>
      </c>
      <c r="V181" s="20">
        <f t="shared" si="16"/>
        <v>0</v>
      </c>
      <c r="W181" s="28">
        <f t="shared" si="17"/>
        <v>-2.7956989247311829E-2</v>
      </c>
      <c r="X181" s="28">
        <f t="shared" si="17"/>
        <v>3.3185840707964604E-5</v>
      </c>
      <c r="Y181" s="28">
        <f t="shared" si="17"/>
        <v>3.3184739444487459E-5</v>
      </c>
      <c r="Z181" s="28">
        <f t="shared" si="18"/>
        <v>0</v>
      </c>
      <c r="AA181" s="28">
        <f t="shared" si="18"/>
        <v>0</v>
      </c>
      <c r="AB181" s="28">
        <f t="shared" si="18"/>
        <v>0</v>
      </c>
      <c r="AC181" s="28">
        <f t="shared" si="18"/>
        <v>0</v>
      </c>
    </row>
    <row r="182" spans="1:29" ht="14.4" customHeight="1" outlineLevel="1" collapsed="1" x14ac:dyDescent="0.3">
      <c r="A182" s="6" t="s">
        <v>2</v>
      </c>
      <c r="B182" s="6" t="s">
        <v>2</v>
      </c>
      <c r="C182" s="6" t="s">
        <v>2</v>
      </c>
      <c r="D182" s="22" t="s">
        <v>266</v>
      </c>
      <c r="E182" s="22" t="s">
        <v>267</v>
      </c>
      <c r="F182" s="25">
        <v>151396.1</v>
      </c>
      <c r="G182" s="25">
        <v>151396.1</v>
      </c>
      <c r="H182" s="25">
        <v>151396.1</v>
      </c>
      <c r="I182" s="25">
        <v>151396.1</v>
      </c>
      <c r="J182" s="25">
        <v>151396.1</v>
      </c>
      <c r="K182" s="25">
        <v>151396.1</v>
      </c>
      <c r="L182" s="25">
        <v>151396.1</v>
      </c>
      <c r="M182" s="25">
        <v>151396.1</v>
      </c>
      <c r="N182" s="25">
        <v>151396.1</v>
      </c>
      <c r="P182" s="20">
        <f t="shared" si="15"/>
        <v>0</v>
      </c>
      <c r="Q182" s="20">
        <f t="shared" si="15"/>
        <v>0</v>
      </c>
      <c r="R182" s="20">
        <f t="shared" si="15"/>
        <v>0</v>
      </c>
      <c r="S182" s="20">
        <f t="shared" si="16"/>
        <v>0</v>
      </c>
      <c r="T182" s="20">
        <f t="shared" si="16"/>
        <v>0</v>
      </c>
      <c r="U182" s="20">
        <f t="shared" si="16"/>
        <v>0</v>
      </c>
      <c r="V182" s="20">
        <f t="shared" si="16"/>
        <v>0</v>
      </c>
      <c r="W182" s="28">
        <f t="shared" si="17"/>
        <v>0</v>
      </c>
      <c r="X182" s="28">
        <f t="shared" si="17"/>
        <v>0</v>
      </c>
      <c r="Y182" s="28">
        <f t="shared" si="17"/>
        <v>0</v>
      </c>
      <c r="Z182" s="28">
        <f t="shared" si="18"/>
        <v>0</v>
      </c>
      <c r="AA182" s="28">
        <f t="shared" si="18"/>
        <v>0</v>
      </c>
      <c r="AB182" s="28">
        <f t="shared" si="18"/>
        <v>0</v>
      </c>
      <c r="AC182" s="28">
        <f t="shared" si="18"/>
        <v>0</v>
      </c>
    </row>
    <row r="183" spans="1:29" ht="14.4" customHeight="1" outlineLevel="1" collapsed="1" x14ac:dyDescent="0.3">
      <c r="A183" s="6" t="s">
        <v>2</v>
      </c>
      <c r="B183" s="6" t="s">
        <v>2</v>
      </c>
      <c r="C183" s="6" t="s">
        <v>2</v>
      </c>
      <c r="D183" s="22" t="s">
        <v>268</v>
      </c>
      <c r="E183" s="22" t="s">
        <v>269</v>
      </c>
      <c r="F183" s="25">
        <v>264.3</v>
      </c>
      <c r="G183" s="25">
        <v>264.3</v>
      </c>
      <c r="H183" s="25">
        <v>264.3</v>
      </c>
      <c r="I183" s="25">
        <v>264.3</v>
      </c>
      <c r="J183" s="25">
        <v>264.3</v>
      </c>
      <c r="K183" s="25">
        <v>264.3</v>
      </c>
      <c r="L183" s="25">
        <v>264.3</v>
      </c>
      <c r="M183" s="25">
        <v>264.3</v>
      </c>
      <c r="N183" s="25">
        <v>264.3</v>
      </c>
      <c r="P183" s="20">
        <f t="shared" si="15"/>
        <v>0</v>
      </c>
      <c r="Q183" s="20">
        <f t="shared" si="15"/>
        <v>0</v>
      </c>
      <c r="R183" s="20">
        <f t="shared" si="15"/>
        <v>0</v>
      </c>
      <c r="S183" s="20">
        <f t="shared" si="16"/>
        <v>0</v>
      </c>
      <c r="T183" s="20">
        <f t="shared" si="16"/>
        <v>0</v>
      </c>
      <c r="U183" s="20">
        <f t="shared" si="16"/>
        <v>0</v>
      </c>
      <c r="V183" s="20">
        <f t="shared" si="16"/>
        <v>0</v>
      </c>
      <c r="W183" s="28">
        <f t="shared" si="17"/>
        <v>0</v>
      </c>
      <c r="X183" s="28">
        <f t="shared" si="17"/>
        <v>0</v>
      </c>
      <c r="Y183" s="28">
        <f t="shared" si="17"/>
        <v>0</v>
      </c>
      <c r="Z183" s="28">
        <f t="shared" si="18"/>
        <v>0</v>
      </c>
      <c r="AA183" s="28">
        <f t="shared" si="18"/>
        <v>0</v>
      </c>
      <c r="AB183" s="28">
        <f t="shared" si="18"/>
        <v>0</v>
      </c>
      <c r="AC183" s="28">
        <f t="shared" si="18"/>
        <v>0</v>
      </c>
    </row>
    <row r="184" spans="1:29" ht="14.4" customHeight="1" outlineLevel="1" collapsed="1" x14ac:dyDescent="0.3">
      <c r="A184" s="6" t="s">
        <v>2</v>
      </c>
      <c r="B184" s="6" t="s">
        <v>2</v>
      </c>
      <c r="C184" s="6" t="s">
        <v>2</v>
      </c>
      <c r="D184" s="22" t="s">
        <v>270</v>
      </c>
      <c r="E184" s="22" t="s">
        <v>271</v>
      </c>
      <c r="F184" s="25">
        <v>2697.76</v>
      </c>
      <c r="G184" s="25">
        <v>2697.76</v>
      </c>
      <c r="H184" s="25">
        <v>2697.76</v>
      </c>
      <c r="I184" s="25">
        <v>2697.76</v>
      </c>
      <c r="J184" s="25">
        <v>2697.76</v>
      </c>
      <c r="K184" s="25">
        <v>2697.76</v>
      </c>
      <c r="L184" s="25">
        <v>2697.76</v>
      </c>
      <c r="M184" s="25">
        <v>2697.76</v>
      </c>
      <c r="N184" s="25">
        <v>2697.76</v>
      </c>
      <c r="P184" s="20">
        <f t="shared" si="15"/>
        <v>0</v>
      </c>
      <c r="Q184" s="20">
        <f t="shared" si="15"/>
        <v>0</v>
      </c>
      <c r="R184" s="20">
        <f t="shared" si="15"/>
        <v>0</v>
      </c>
      <c r="S184" s="20">
        <f t="shared" si="16"/>
        <v>0</v>
      </c>
      <c r="T184" s="20">
        <f t="shared" si="16"/>
        <v>0</v>
      </c>
      <c r="U184" s="20">
        <f t="shared" si="16"/>
        <v>0</v>
      </c>
      <c r="V184" s="20">
        <f t="shared" si="16"/>
        <v>0</v>
      </c>
      <c r="W184" s="28">
        <f t="shared" si="17"/>
        <v>0</v>
      </c>
      <c r="X184" s="28">
        <f t="shared" si="17"/>
        <v>0</v>
      </c>
      <c r="Y184" s="28">
        <f t="shared" si="17"/>
        <v>0</v>
      </c>
      <c r="Z184" s="28">
        <f t="shared" si="18"/>
        <v>0</v>
      </c>
      <c r="AA184" s="28">
        <f t="shared" si="18"/>
        <v>0</v>
      </c>
      <c r="AB184" s="28">
        <f t="shared" si="18"/>
        <v>0</v>
      </c>
      <c r="AC184" s="28">
        <f t="shared" si="18"/>
        <v>0</v>
      </c>
    </row>
    <row r="185" spans="1:29" ht="14.4" customHeight="1" outlineLevel="1" collapsed="1" x14ac:dyDescent="0.3">
      <c r="A185" s="6" t="s">
        <v>2</v>
      </c>
      <c r="B185" s="6" t="s">
        <v>2</v>
      </c>
      <c r="C185" s="6" t="s">
        <v>2</v>
      </c>
      <c r="D185" s="22" t="s">
        <v>272</v>
      </c>
      <c r="E185" s="22" t="s">
        <v>273</v>
      </c>
      <c r="F185" s="25">
        <v>3980.34</v>
      </c>
      <c r="G185" s="25">
        <v>3980.34</v>
      </c>
      <c r="H185" s="25">
        <v>3980.34</v>
      </c>
      <c r="I185" s="25">
        <v>3980.34</v>
      </c>
      <c r="J185" s="25">
        <v>3980.34</v>
      </c>
      <c r="K185" s="25">
        <v>3980.34</v>
      </c>
      <c r="L185" s="25">
        <v>3980.34</v>
      </c>
      <c r="M185" s="25">
        <v>3980.34</v>
      </c>
      <c r="N185" s="25">
        <v>3980.34</v>
      </c>
      <c r="P185" s="20">
        <f t="shared" si="15"/>
        <v>0</v>
      </c>
      <c r="Q185" s="20">
        <f t="shared" si="15"/>
        <v>0</v>
      </c>
      <c r="R185" s="20">
        <f t="shared" si="15"/>
        <v>0</v>
      </c>
      <c r="S185" s="20">
        <f t="shared" si="16"/>
        <v>0</v>
      </c>
      <c r="T185" s="20">
        <f t="shared" si="16"/>
        <v>0</v>
      </c>
      <c r="U185" s="20">
        <f t="shared" si="16"/>
        <v>0</v>
      </c>
      <c r="V185" s="20">
        <f t="shared" si="16"/>
        <v>0</v>
      </c>
      <c r="W185" s="28">
        <f t="shared" si="17"/>
        <v>0</v>
      </c>
      <c r="X185" s="28">
        <f t="shared" si="17"/>
        <v>0</v>
      </c>
      <c r="Y185" s="28">
        <f t="shared" si="17"/>
        <v>0</v>
      </c>
      <c r="Z185" s="28">
        <f t="shared" si="18"/>
        <v>0</v>
      </c>
      <c r="AA185" s="28">
        <f t="shared" si="18"/>
        <v>0</v>
      </c>
      <c r="AB185" s="28">
        <f t="shared" si="18"/>
        <v>0</v>
      </c>
      <c r="AC185" s="28">
        <f t="shared" si="18"/>
        <v>0</v>
      </c>
    </row>
    <row r="186" spans="1:29" ht="14.4" customHeight="1" outlineLevel="1" collapsed="1" x14ac:dyDescent="0.3">
      <c r="A186" s="6" t="s">
        <v>2</v>
      </c>
      <c r="B186" s="6" t="s">
        <v>2</v>
      </c>
      <c r="C186" s="6" t="s">
        <v>2</v>
      </c>
      <c r="D186" s="6" t="s">
        <v>2</v>
      </c>
      <c r="E186" s="6" t="s">
        <v>2</v>
      </c>
      <c r="F186" s="6" t="s">
        <v>2</v>
      </c>
      <c r="G186" s="6" t="s">
        <v>2</v>
      </c>
      <c r="H186" s="6" t="s">
        <v>2</v>
      </c>
      <c r="I186" s="6" t="s">
        <v>2</v>
      </c>
      <c r="J186" s="6" t="s">
        <v>2</v>
      </c>
      <c r="K186" s="6" t="s">
        <v>2</v>
      </c>
      <c r="L186" s="6" t="s">
        <v>2</v>
      </c>
      <c r="M186" s="6" t="s">
        <v>2</v>
      </c>
      <c r="N186" s="6" t="s">
        <v>2</v>
      </c>
      <c r="P186" s="20" t="e">
        <f t="shared" si="15"/>
        <v>#VALUE!</v>
      </c>
      <c r="Q186" s="20" t="e">
        <f t="shared" si="15"/>
        <v>#VALUE!</v>
      </c>
      <c r="R186" s="20" t="e">
        <f t="shared" si="15"/>
        <v>#VALUE!</v>
      </c>
      <c r="S186" s="20" t="e">
        <f t="shared" si="16"/>
        <v>#VALUE!</v>
      </c>
      <c r="T186" s="20" t="e">
        <f t="shared" si="16"/>
        <v>#VALUE!</v>
      </c>
      <c r="U186" s="20" t="e">
        <f t="shared" si="16"/>
        <v>#VALUE!</v>
      </c>
      <c r="V186" s="20" t="e">
        <f t="shared" si="16"/>
        <v>#VALUE!</v>
      </c>
      <c r="W186" s="28" t="e">
        <f t="shared" si="17"/>
        <v>#VALUE!</v>
      </c>
      <c r="X186" s="28" t="e">
        <f t="shared" si="17"/>
        <v>#VALUE!</v>
      </c>
      <c r="Y186" s="28" t="e">
        <f t="shared" si="17"/>
        <v>#VALUE!</v>
      </c>
      <c r="Z186" s="28" t="e">
        <f t="shared" si="18"/>
        <v>#VALUE!</v>
      </c>
      <c r="AA186" s="28" t="e">
        <f t="shared" si="18"/>
        <v>#VALUE!</v>
      </c>
      <c r="AB186" s="28" t="e">
        <f t="shared" si="18"/>
        <v>#VALUE!</v>
      </c>
      <c r="AC186" s="28" t="e">
        <f t="shared" si="18"/>
        <v>#VALUE!</v>
      </c>
    </row>
    <row r="187" spans="1:29" x14ac:dyDescent="0.3">
      <c r="A187" s="22" t="s">
        <v>2</v>
      </c>
      <c r="B187" s="170" t="s">
        <v>274</v>
      </c>
      <c r="C187" s="171"/>
      <c r="D187" s="171"/>
      <c r="E187" s="171"/>
      <c r="F187" s="25">
        <f>Nurmes!F179+Valtimo!F187</f>
        <v>-170239.06</v>
      </c>
      <c r="G187" s="25">
        <f>Nurmes!G179+Valtimo!G187</f>
        <v>-160000</v>
      </c>
      <c r="H187" s="25">
        <f>Nurmes!H179+Valtimo!H187</f>
        <v>-160000</v>
      </c>
      <c r="I187" s="25">
        <f>Nurmes!I179+Valtimo!I187</f>
        <v>-161425</v>
      </c>
      <c r="J187" s="25">
        <f>Nurmes!J179+Valtimo!J187</f>
        <v>-162871</v>
      </c>
      <c r="K187" s="25">
        <f>Nurmes!K179+Valtimo!K187</f>
        <v>-162871</v>
      </c>
      <c r="L187" s="25">
        <f>Nurmes!L179+Valtimo!L187</f>
        <v>-162871</v>
      </c>
      <c r="M187" s="25">
        <f>Nurmes!M179+Valtimo!M187</f>
        <v>-162871</v>
      </c>
      <c r="N187" s="25">
        <f>Nurmes!N179+Valtimo!N187</f>
        <v>-162871</v>
      </c>
      <c r="P187" s="20">
        <f t="shared" si="15"/>
        <v>0</v>
      </c>
      <c r="Q187" s="20">
        <f t="shared" si="15"/>
        <v>-1425</v>
      </c>
      <c r="R187" s="20">
        <f t="shared" si="15"/>
        <v>-1446</v>
      </c>
      <c r="S187" s="20">
        <f t="shared" si="16"/>
        <v>0</v>
      </c>
      <c r="T187" s="20">
        <f t="shared" si="16"/>
        <v>0</v>
      </c>
      <c r="U187" s="20">
        <f t="shared" si="16"/>
        <v>0</v>
      </c>
      <c r="V187" s="20">
        <f t="shared" si="16"/>
        <v>0</v>
      </c>
      <c r="W187" s="28">
        <f t="shared" si="17"/>
        <v>0</v>
      </c>
      <c r="X187" s="28">
        <f t="shared" si="17"/>
        <v>8.9062499999999992E-3</v>
      </c>
      <c r="Y187" s="28">
        <f t="shared" si="17"/>
        <v>8.9577203035465392E-3</v>
      </c>
      <c r="Z187" s="28">
        <f t="shared" si="18"/>
        <v>0</v>
      </c>
      <c r="AA187" s="28">
        <f t="shared" si="18"/>
        <v>0</v>
      </c>
      <c r="AB187" s="28">
        <f t="shared" si="18"/>
        <v>0</v>
      </c>
      <c r="AC187" s="28">
        <f t="shared" si="18"/>
        <v>0</v>
      </c>
    </row>
    <row r="188" spans="1:29" ht="14.4" customHeight="1" outlineLevel="1" collapsed="1" x14ac:dyDescent="0.3">
      <c r="A188" s="6" t="s">
        <v>2</v>
      </c>
      <c r="B188" s="6" t="s">
        <v>2</v>
      </c>
      <c r="C188" s="6" t="s">
        <v>2</v>
      </c>
      <c r="D188" s="22" t="s">
        <v>275</v>
      </c>
      <c r="E188" s="22" t="s">
        <v>276</v>
      </c>
      <c r="F188" s="25">
        <v>-56862.68</v>
      </c>
      <c r="G188" s="25">
        <v>-56861.68</v>
      </c>
      <c r="H188" s="25">
        <v>-56860.68</v>
      </c>
      <c r="I188" s="25">
        <v>-56859.68</v>
      </c>
      <c r="J188" s="25">
        <v>-56858.68</v>
      </c>
      <c r="K188" s="25">
        <v>-56857.68</v>
      </c>
      <c r="L188" s="25">
        <v>-56856.68</v>
      </c>
      <c r="M188" s="25">
        <v>-56855.68</v>
      </c>
      <c r="N188" s="25">
        <v>-56854.68</v>
      </c>
      <c r="P188" s="20">
        <f t="shared" si="15"/>
        <v>1</v>
      </c>
      <c r="Q188" s="20">
        <f t="shared" si="15"/>
        <v>1</v>
      </c>
      <c r="R188" s="20">
        <f t="shared" si="15"/>
        <v>1</v>
      </c>
      <c r="S188" s="20">
        <f t="shared" si="16"/>
        <v>1</v>
      </c>
      <c r="T188" s="20">
        <f t="shared" si="16"/>
        <v>1</v>
      </c>
      <c r="U188" s="20">
        <f t="shared" si="16"/>
        <v>1</v>
      </c>
      <c r="V188" s="20">
        <f t="shared" si="16"/>
        <v>1</v>
      </c>
      <c r="W188" s="28">
        <f t="shared" si="17"/>
        <v>-1.758653631056979E-5</v>
      </c>
      <c r="X188" s="28">
        <f t="shared" si="17"/>
        <v>-1.7586845602268563E-5</v>
      </c>
      <c r="Y188" s="28">
        <f t="shared" si="17"/>
        <v>-1.7587154904846457E-5</v>
      </c>
      <c r="Z188" s="28">
        <f t="shared" si="18"/>
        <v>-1.7587464218304049E-5</v>
      </c>
      <c r="AA188" s="28">
        <f t="shared" si="18"/>
        <v>-1.7587773542641907E-5</v>
      </c>
      <c r="AB188" s="28">
        <f t="shared" si="18"/>
        <v>-1.7588082877860612E-5</v>
      </c>
      <c r="AC188" s="28">
        <f t="shared" si="18"/>
        <v>-1.7588392223960736E-5</v>
      </c>
    </row>
    <row r="189" spans="1:29" ht="14.4" customHeight="1" outlineLevel="1" collapsed="1" x14ac:dyDescent="0.3">
      <c r="A189" s="6" t="s">
        <v>2</v>
      </c>
      <c r="B189" s="6" t="s">
        <v>2</v>
      </c>
      <c r="C189" s="6" t="s">
        <v>2</v>
      </c>
      <c r="D189" s="6" t="s">
        <v>2</v>
      </c>
      <c r="E189" s="6" t="s">
        <v>2</v>
      </c>
      <c r="F189" s="6" t="s">
        <v>2</v>
      </c>
      <c r="G189" s="6" t="s">
        <v>2</v>
      </c>
      <c r="H189" s="6" t="s">
        <v>2</v>
      </c>
      <c r="I189" s="6" t="s">
        <v>2</v>
      </c>
      <c r="J189" s="6" t="s">
        <v>2</v>
      </c>
      <c r="K189" s="6" t="s">
        <v>2</v>
      </c>
      <c r="L189" s="6" t="s">
        <v>2</v>
      </c>
      <c r="M189" s="6" t="s">
        <v>2</v>
      </c>
      <c r="N189" s="6" t="s">
        <v>2</v>
      </c>
      <c r="P189" s="20" t="e">
        <f t="shared" si="15"/>
        <v>#VALUE!</v>
      </c>
      <c r="Q189" s="20" t="e">
        <f t="shared" si="15"/>
        <v>#VALUE!</v>
      </c>
      <c r="R189" s="20" t="e">
        <f t="shared" si="15"/>
        <v>#VALUE!</v>
      </c>
      <c r="S189" s="20" t="e">
        <f t="shared" si="16"/>
        <v>#VALUE!</v>
      </c>
      <c r="T189" s="20" t="e">
        <f t="shared" si="16"/>
        <v>#VALUE!</v>
      </c>
      <c r="U189" s="20" t="e">
        <f t="shared" si="16"/>
        <v>#VALUE!</v>
      </c>
      <c r="V189" s="20" t="e">
        <f t="shared" si="16"/>
        <v>#VALUE!</v>
      </c>
      <c r="W189" s="28" t="e">
        <f t="shared" si="17"/>
        <v>#VALUE!</v>
      </c>
      <c r="X189" s="28" t="e">
        <f t="shared" si="17"/>
        <v>#VALUE!</v>
      </c>
      <c r="Y189" s="28" t="e">
        <f t="shared" si="17"/>
        <v>#VALUE!</v>
      </c>
      <c r="Z189" s="28" t="e">
        <f t="shared" si="18"/>
        <v>#VALUE!</v>
      </c>
      <c r="AA189" s="28" t="e">
        <f t="shared" si="18"/>
        <v>#VALUE!</v>
      </c>
      <c r="AB189" s="28" t="e">
        <f t="shared" si="18"/>
        <v>#VALUE!</v>
      </c>
      <c r="AC189" s="28" t="e">
        <f t="shared" si="18"/>
        <v>#VALUE!</v>
      </c>
    </row>
    <row r="190" spans="1:29" x14ac:dyDescent="0.3">
      <c r="A190" s="22" t="s">
        <v>2</v>
      </c>
      <c r="B190" s="170" t="s">
        <v>277</v>
      </c>
      <c r="C190" s="171"/>
      <c r="D190" s="171"/>
      <c r="E190" s="171"/>
      <c r="F190" s="25">
        <f>Nurmes!F182+Valtimo!F190</f>
        <v>-52268.77</v>
      </c>
      <c r="G190" s="25">
        <f>Nurmes!G182+Valtimo!G190</f>
        <v>-12</v>
      </c>
      <c r="H190" s="25">
        <f>Nurmes!H182+Valtimo!H190</f>
        <v>0</v>
      </c>
      <c r="I190" s="25">
        <f>Nurmes!I182+Valtimo!I190</f>
        <v>0</v>
      </c>
      <c r="J190" s="25">
        <f>Nurmes!J182+Valtimo!J190</f>
        <v>0</v>
      </c>
      <c r="K190" s="25">
        <f>Nurmes!K182+Valtimo!K190</f>
        <v>0</v>
      </c>
      <c r="L190" s="25">
        <f>Nurmes!L182+Valtimo!L190</f>
        <v>0</v>
      </c>
      <c r="M190" s="25">
        <f>Nurmes!M182+Valtimo!M190</f>
        <v>0</v>
      </c>
      <c r="N190" s="25">
        <f>Nurmes!N182+Valtimo!N190</f>
        <v>0</v>
      </c>
      <c r="P190" s="20">
        <f t="shared" si="15"/>
        <v>12</v>
      </c>
      <c r="Q190" s="20">
        <f t="shared" si="15"/>
        <v>0</v>
      </c>
      <c r="R190" s="20">
        <f t="shared" si="15"/>
        <v>0</v>
      </c>
      <c r="S190" s="20">
        <f t="shared" si="16"/>
        <v>0</v>
      </c>
      <c r="T190" s="20">
        <f t="shared" si="16"/>
        <v>0</v>
      </c>
      <c r="U190" s="20">
        <f t="shared" si="16"/>
        <v>0</v>
      </c>
      <c r="V190" s="20">
        <f t="shared" si="16"/>
        <v>0</v>
      </c>
      <c r="W190" s="28">
        <f t="shared" si="17"/>
        <v>-1</v>
      </c>
      <c r="X190" s="28" t="e">
        <f t="shared" si="17"/>
        <v>#DIV/0!</v>
      </c>
      <c r="Y190" s="28" t="e">
        <f t="shared" si="17"/>
        <v>#DIV/0!</v>
      </c>
      <c r="Z190" s="28" t="e">
        <f t="shared" si="18"/>
        <v>#DIV/0!</v>
      </c>
      <c r="AA190" s="28" t="e">
        <f t="shared" si="18"/>
        <v>#DIV/0!</v>
      </c>
      <c r="AB190" s="28" t="e">
        <f t="shared" si="18"/>
        <v>#DIV/0!</v>
      </c>
      <c r="AC190" s="28" t="e">
        <f t="shared" si="18"/>
        <v>#DIV/0!</v>
      </c>
    </row>
    <row r="191" spans="1:29" ht="14.4" customHeight="1" outlineLevel="1" collapsed="1" x14ac:dyDescent="0.3">
      <c r="A191" s="6" t="s">
        <v>2</v>
      </c>
      <c r="B191" s="6" t="s">
        <v>2</v>
      </c>
      <c r="C191" s="6" t="s">
        <v>2</v>
      </c>
      <c r="D191" s="22" t="s">
        <v>278</v>
      </c>
      <c r="E191" s="22" t="s">
        <v>279</v>
      </c>
      <c r="F191" s="25">
        <v>-24.3</v>
      </c>
      <c r="G191" s="23">
        <v>0</v>
      </c>
      <c r="H191" s="23">
        <v>0</v>
      </c>
      <c r="I191" s="23">
        <v>0</v>
      </c>
      <c r="J191" s="25">
        <v>0</v>
      </c>
      <c r="K191" s="31">
        <f>J191</f>
        <v>0</v>
      </c>
      <c r="L191" s="31">
        <f t="shared" ref="L191:N191" si="24">K191</f>
        <v>0</v>
      </c>
      <c r="M191" s="31">
        <f t="shared" si="24"/>
        <v>0</v>
      </c>
      <c r="N191" s="31">
        <f t="shared" si="24"/>
        <v>0</v>
      </c>
      <c r="P191" s="20">
        <f t="shared" si="15"/>
        <v>0</v>
      </c>
      <c r="Q191" s="20">
        <f t="shared" si="15"/>
        <v>0</v>
      </c>
      <c r="R191" s="20">
        <f t="shared" si="15"/>
        <v>0</v>
      </c>
      <c r="S191" s="20">
        <f t="shared" si="16"/>
        <v>0</v>
      </c>
      <c r="T191" s="20">
        <f t="shared" si="16"/>
        <v>0</v>
      </c>
      <c r="U191" s="20">
        <f t="shared" si="16"/>
        <v>0</v>
      </c>
      <c r="V191" s="20">
        <f t="shared" si="16"/>
        <v>0</v>
      </c>
      <c r="W191" s="28" t="e">
        <f t="shared" si="17"/>
        <v>#DIV/0!</v>
      </c>
      <c r="X191" s="28" t="e">
        <f t="shared" si="17"/>
        <v>#DIV/0!</v>
      </c>
      <c r="Y191" s="28" t="e">
        <f t="shared" si="17"/>
        <v>#DIV/0!</v>
      </c>
      <c r="Z191" s="28" t="e">
        <f t="shared" si="18"/>
        <v>#DIV/0!</v>
      </c>
      <c r="AA191" s="28" t="e">
        <f t="shared" si="18"/>
        <v>#DIV/0!</v>
      </c>
      <c r="AB191" s="28" t="e">
        <f t="shared" si="18"/>
        <v>#DIV/0!</v>
      </c>
      <c r="AC191" s="28" t="e">
        <f t="shared" si="18"/>
        <v>#DIV/0!</v>
      </c>
    </row>
    <row r="192" spans="1:29" ht="14.4" customHeight="1" outlineLevel="1" collapsed="1" x14ac:dyDescent="0.3">
      <c r="A192" s="6" t="s">
        <v>2</v>
      </c>
      <c r="B192" s="6" t="s">
        <v>2</v>
      </c>
      <c r="C192" s="6" t="s">
        <v>2</v>
      </c>
      <c r="D192" s="22" t="s">
        <v>280</v>
      </c>
      <c r="E192" s="22" t="s">
        <v>281</v>
      </c>
      <c r="F192" s="25">
        <v>-193.03</v>
      </c>
      <c r="G192" s="23">
        <v>0</v>
      </c>
      <c r="H192" s="23">
        <v>0</v>
      </c>
      <c r="I192" s="23">
        <v>0</v>
      </c>
      <c r="J192" s="25">
        <v>0</v>
      </c>
      <c r="K192" s="31">
        <f t="shared" ref="K192:N194" si="25">J192</f>
        <v>0</v>
      </c>
      <c r="L192" s="31">
        <f t="shared" si="25"/>
        <v>0</v>
      </c>
      <c r="M192" s="31">
        <f t="shared" si="25"/>
        <v>0</v>
      </c>
      <c r="N192" s="31">
        <f t="shared" si="25"/>
        <v>0</v>
      </c>
      <c r="P192" s="20">
        <f t="shared" si="15"/>
        <v>0</v>
      </c>
      <c r="Q192" s="20">
        <f t="shared" si="15"/>
        <v>0</v>
      </c>
      <c r="R192" s="20">
        <f t="shared" si="15"/>
        <v>0</v>
      </c>
      <c r="S192" s="20">
        <f t="shared" si="16"/>
        <v>0</v>
      </c>
      <c r="T192" s="20">
        <f t="shared" si="16"/>
        <v>0</v>
      </c>
      <c r="U192" s="20">
        <f t="shared" si="16"/>
        <v>0</v>
      </c>
      <c r="V192" s="20">
        <f t="shared" si="16"/>
        <v>0</v>
      </c>
      <c r="W192" s="28" t="e">
        <f t="shared" si="17"/>
        <v>#DIV/0!</v>
      </c>
      <c r="X192" s="28" t="e">
        <f t="shared" si="17"/>
        <v>#DIV/0!</v>
      </c>
      <c r="Y192" s="28" t="e">
        <f t="shared" si="17"/>
        <v>#DIV/0!</v>
      </c>
      <c r="Z192" s="28" t="e">
        <f t="shared" si="18"/>
        <v>#DIV/0!</v>
      </c>
      <c r="AA192" s="28" t="e">
        <f t="shared" si="18"/>
        <v>#DIV/0!</v>
      </c>
      <c r="AB192" s="28" t="e">
        <f t="shared" si="18"/>
        <v>#DIV/0!</v>
      </c>
      <c r="AC192" s="28" t="e">
        <f t="shared" si="18"/>
        <v>#DIV/0!</v>
      </c>
    </row>
    <row r="193" spans="1:29" ht="14.4" customHeight="1" outlineLevel="1" collapsed="1" x14ac:dyDescent="0.3">
      <c r="A193" s="6" t="s">
        <v>2</v>
      </c>
      <c r="B193" s="6" t="s">
        <v>2</v>
      </c>
      <c r="C193" s="6" t="s">
        <v>2</v>
      </c>
      <c r="D193" s="22" t="s">
        <v>347</v>
      </c>
      <c r="E193" s="22" t="s">
        <v>346</v>
      </c>
      <c r="F193" s="25">
        <v>-6403.49</v>
      </c>
      <c r="G193" s="23">
        <v>0</v>
      </c>
      <c r="H193" s="23">
        <v>0</v>
      </c>
      <c r="I193" s="23">
        <v>0</v>
      </c>
      <c r="J193" s="25">
        <v>0</v>
      </c>
      <c r="K193" s="31">
        <f t="shared" si="25"/>
        <v>0</v>
      </c>
      <c r="L193" s="31">
        <f t="shared" si="25"/>
        <v>0</v>
      </c>
      <c r="M193" s="31">
        <f t="shared" si="25"/>
        <v>0</v>
      </c>
      <c r="N193" s="31">
        <f t="shared" si="25"/>
        <v>0</v>
      </c>
      <c r="P193" s="20">
        <f t="shared" si="15"/>
        <v>0</v>
      </c>
      <c r="Q193" s="20">
        <f t="shared" si="15"/>
        <v>0</v>
      </c>
      <c r="R193" s="20">
        <f t="shared" si="15"/>
        <v>0</v>
      </c>
      <c r="S193" s="20">
        <f t="shared" si="16"/>
        <v>0</v>
      </c>
      <c r="T193" s="20">
        <f t="shared" si="16"/>
        <v>0</v>
      </c>
      <c r="U193" s="20">
        <f t="shared" si="16"/>
        <v>0</v>
      </c>
      <c r="V193" s="20">
        <f t="shared" si="16"/>
        <v>0</v>
      </c>
      <c r="W193" s="28" t="e">
        <f t="shared" si="17"/>
        <v>#DIV/0!</v>
      </c>
      <c r="X193" s="28" t="e">
        <f t="shared" si="17"/>
        <v>#DIV/0!</v>
      </c>
      <c r="Y193" s="28" t="e">
        <f t="shared" si="17"/>
        <v>#DIV/0!</v>
      </c>
      <c r="Z193" s="28" t="e">
        <f t="shared" si="18"/>
        <v>#DIV/0!</v>
      </c>
      <c r="AA193" s="28" t="e">
        <f t="shared" si="18"/>
        <v>#DIV/0!</v>
      </c>
      <c r="AB193" s="28" t="e">
        <f t="shared" si="18"/>
        <v>#DIV/0!</v>
      </c>
      <c r="AC193" s="28" t="e">
        <f t="shared" si="18"/>
        <v>#DIV/0!</v>
      </c>
    </row>
    <row r="194" spans="1:29" ht="14.4" customHeight="1" outlineLevel="1" collapsed="1" x14ac:dyDescent="0.3">
      <c r="A194" s="6" t="s">
        <v>2</v>
      </c>
      <c r="B194" s="6" t="s">
        <v>2</v>
      </c>
      <c r="C194" s="6" t="s">
        <v>2</v>
      </c>
      <c r="D194" s="22" t="s">
        <v>284</v>
      </c>
      <c r="E194" s="22" t="s">
        <v>285</v>
      </c>
      <c r="F194" s="25">
        <v>-4492.68</v>
      </c>
      <c r="G194" s="23">
        <v>0</v>
      </c>
      <c r="H194" s="23">
        <v>0</v>
      </c>
      <c r="I194" s="23">
        <v>0</v>
      </c>
      <c r="J194" s="25">
        <v>0</v>
      </c>
      <c r="K194" s="31">
        <f>J194</f>
        <v>0</v>
      </c>
      <c r="L194" s="31">
        <f t="shared" si="25"/>
        <v>0</v>
      </c>
      <c r="M194" s="31">
        <f t="shared" si="25"/>
        <v>0</v>
      </c>
      <c r="N194" s="31">
        <f t="shared" si="25"/>
        <v>0</v>
      </c>
      <c r="P194" s="20">
        <f t="shared" si="15"/>
        <v>0</v>
      </c>
      <c r="Q194" s="20">
        <f t="shared" si="15"/>
        <v>0</v>
      </c>
      <c r="R194" s="20">
        <f t="shared" si="15"/>
        <v>0</v>
      </c>
      <c r="S194" s="20">
        <f t="shared" si="16"/>
        <v>0</v>
      </c>
      <c r="T194" s="20">
        <f t="shared" si="16"/>
        <v>0</v>
      </c>
      <c r="U194" s="20">
        <f t="shared" si="16"/>
        <v>0</v>
      </c>
      <c r="V194" s="20">
        <f t="shared" si="16"/>
        <v>0</v>
      </c>
      <c r="W194" s="28" t="e">
        <f t="shared" si="17"/>
        <v>#DIV/0!</v>
      </c>
      <c r="X194" s="28" t="e">
        <f t="shared" si="17"/>
        <v>#DIV/0!</v>
      </c>
      <c r="Y194" s="28" t="e">
        <f t="shared" si="17"/>
        <v>#DIV/0!</v>
      </c>
      <c r="Z194" s="28" t="e">
        <f t="shared" si="18"/>
        <v>#DIV/0!</v>
      </c>
      <c r="AA194" s="28" t="e">
        <f t="shared" si="18"/>
        <v>#DIV/0!</v>
      </c>
      <c r="AB194" s="28" t="e">
        <f t="shared" si="18"/>
        <v>#DIV/0!</v>
      </c>
      <c r="AC194" s="28" t="e">
        <f t="shared" si="18"/>
        <v>#DIV/0!</v>
      </c>
    </row>
    <row r="195" spans="1:29" ht="14.4" customHeight="1" outlineLevel="1" collapsed="1" x14ac:dyDescent="0.3">
      <c r="A195" s="6" t="s">
        <v>2</v>
      </c>
      <c r="B195" s="6" t="s">
        <v>2</v>
      </c>
      <c r="C195" s="6" t="s">
        <v>2</v>
      </c>
      <c r="D195" s="6" t="s">
        <v>2</v>
      </c>
      <c r="E195" s="6" t="s">
        <v>2</v>
      </c>
      <c r="F195" s="6" t="s">
        <v>2</v>
      </c>
      <c r="G195" s="6" t="s">
        <v>2</v>
      </c>
      <c r="H195" s="6" t="s">
        <v>2</v>
      </c>
      <c r="I195" s="6" t="s">
        <v>2</v>
      </c>
      <c r="J195" s="6" t="s">
        <v>2</v>
      </c>
      <c r="K195" s="31"/>
      <c r="L195" s="20"/>
      <c r="M195" s="20"/>
      <c r="N195" s="20"/>
      <c r="P195" s="20" t="e">
        <f t="shared" si="15"/>
        <v>#VALUE!</v>
      </c>
      <c r="Q195" s="20" t="e">
        <f t="shared" si="15"/>
        <v>#VALUE!</v>
      </c>
      <c r="R195" s="20" t="e">
        <f t="shared" si="15"/>
        <v>#VALUE!</v>
      </c>
      <c r="S195" s="20" t="e">
        <f t="shared" si="16"/>
        <v>#VALUE!</v>
      </c>
      <c r="T195" s="20">
        <f t="shared" si="16"/>
        <v>0</v>
      </c>
      <c r="U195" s="20">
        <f t="shared" si="16"/>
        <v>0</v>
      </c>
      <c r="V195" s="20">
        <f t="shared" si="16"/>
        <v>0</v>
      </c>
      <c r="W195" s="28" t="e">
        <f t="shared" si="17"/>
        <v>#VALUE!</v>
      </c>
      <c r="X195" s="28" t="e">
        <f t="shared" si="17"/>
        <v>#VALUE!</v>
      </c>
      <c r="Y195" s="28" t="e">
        <f t="shared" si="17"/>
        <v>#VALUE!</v>
      </c>
      <c r="Z195" s="28" t="e">
        <f t="shared" si="18"/>
        <v>#VALUE!</v>
      </c>
      <c r="AA195" s="28" t="e">
        <f t="shared" si="18"/>
        <v>#DIV/0!</v>
      </c>
      <c r="AB195" s="28" t="e">
        <f t="shared" si="18"/>
        <v>#DIV/0!</v>
      </c>
      <c r="AC195" s="28" t="e">
        <f t="shared" si="18"/>
        <v>#DIV/0!</v>
      </c>
    </row>
    <row r="196" spans="1:29" x14ac:dyDescent="0.3">
      <c r="A196" s="25" t="s">
        <v>2</v>
      </c>
      <c r="B196" s="25" t="s">
        <v>2</v>
      </c>
      <c r="C196" s="25" t="s">
        <v>2</v>
      </c>
      <c r="D196" s="25" t="s">
        <v>2</v>
      </c>
      <c r="E196" s="25" t="s">
        <v>2</v>
      </c>
      <c r="F196" s="25" t="s">
        <v>2</v>
      </c>
      <c r="G196" s="23" t="s">
        <v>2</v>
      </c>
      <c r="H196" s="23" t="s">
        <v>2</v>
      </c>
      <c r="I196" s="23" t="s">
        <v>2</v>
      </c>
      <c r="J196" s="25" t="s">
        <v>2</v>
      </c>
      <c r="K196" s="31"/>
      <c r="L196" s="20"/>
      <c r="M196" s="20"/>
      <c r="N196" s="20"/>
      <c r="P196" s="20"/>
      <c r="Q196" s="20"/>
      <c r="R196" s="20"/>
      <c r="S196" s="20"/>
      <c r="T196" s="20"/>
      <c r="U196" s="20"/>
      <c r="V196" s="20"/>
      <c r="W196" s="28"/>
      <c r="X196" s="28"/>
      <c r="Y196" s="28"/>
      <c r="Z196" s="28"/>
      <c r="AA196" s="28"/>
      <c r="AB196" s="28"/>
      <c r="AC196" s="28"/>
    </row>
    <row r="197" spans="1:29" x14ac:dyDescent="0.3">
      <c r="A197" s="172" t="s">
        <v>261</v>
      </c>
      <c r="B197" s="171"/>
      <c r="C197" s="171"/>
      <c r="D197" s="171"/>
      <c r="E197" s="171"/>
      <c r="F197" s="25">
        <f>F178+F181+F187+F190</f>
        <v>323595.46000000002</v>
      </c>
      <c r="G197" s="25">
        <f t="shared" ref="G197:N197" si="26">G178+G181+G187+G190</f>
        <v>354988</v>
      </c>
      <c r="H197" s="25">
        <f t="shared" si="26"/>
        <v>342000</v>
      </c>
      <c r="I197" s="25">
        <f t="shared" si="26"/>
        <v>340590</v>
      </c>
      <c r="J197" s="25">
        <f t="shared" si="26"/>
        <v>339159</v>
      </c>
      <c r="K197" s="25">
        <f t="shared" si="26"/>
        <v>339159</v>
      </c>
      <c r="L197" s="25">
        <f t="shared" si="26"/>
        <v>339159</v>
      </c>
      <c r="M197" s="25">
        <f t="shared" si="26"/>
        <v>339159</v>
      </c>
      <c r="N197" s="25">
        <f t="shared" si="26"/>
        <v>339159</v>
      </c>
      <c r="P197" s="20">
        <f t="shared" si="15"/>
        <v>-12988</v>
      </c>
      <c r="Q197" s="20">
        <f t="shared" si="15"/>
        <v>-1410</v>
      </c>
      <c r="R197" s="20">
        <f t="shared" si="15"/>
        <v>-1431</v>
      </c>
      <c r="S197" s="20">
        <f t="shared" si="16"/>
        <v>0</v>
      </c>
      <c r="T197" s="20">
        <f t="shared" si="16"/>
        <v>0</v>
      </c>
      <c r="U197" s="20">
        <f t="shared" si="16"/>
        <v>0</v>
      </c>
      <c r="V197" s="20">
        <f t="shared" si="16"/>
        <v>0</v>
      </c>
      <c r="W197" s="28">
        <f t="shared" si="17"/>
        <v>-3.6587152241765918E-2</v>
      </c>
      <c r="X197" s="28">
        <f t="shared" si="17"/>
        <v>-4.1228070175438596E-3</v>
      </c>
      <c r="Y197" s="28">
        <f t="shared" si="17"/>
        <v>-4.2015326345459349E-3</v>
      </c>
      <c r="Z197" s="28">
        <f t="shared" si="18"/>
        <v>0</v>
      </c>
      <c r="AA197" s="28">
        <f t="shared" si="18"/>
        <v>0</v>
      </c>
      <c r="AB197" s="28">
        <f t="shared" si="18"/>
        <v>0</v>
      </c>
      <c r="AC197" s="28">
        <f t="shared" si="18"/>
        <v>0</v>
      </c>
    </row>
    <row r="198" spans="1:29" x14ac:dyDescent="0.3">
      <c r="A198" s="19" t="s">
        <v>2</v>
      </c>
      <c r="B198" s="19" t="s">
        <v>2</v>
      </c>
      <c r="C198" s="19" t="s">
        <v>2</v>
      </c>
      <c r="D198" s="19" t="s">
        <v>2</v>
      </c>
      <c r="E198" s="19" t="s">
        <v>2</v>
      </c>
      <c r="F198" s="19" t="s">
        <v>2</v>
      </c>
      <c r="G198" s="21" t="s">
        <v>2</v>
      </c>
      <c r="H198" s="21" t="s">
        <v>2</v>
      </c>
      <c r="I198" s="21" t="s">
        <v>2</v>
      </c>
      <c r="J198" s="19" t="s">
        <v>2</v>
      </c>
      <c r="K198" s="31"/>
      <c r="L198" s="20"/>
      <c r="M198" s="20"/>
      <c r="N198" s="20"/>
      <c r="P198" s="20"/>
      <c r="Q198" s="20"/>
      <c r="R198" s="20"/>
      <c r="S198" s="20"/>
      <c r="T198" s="20"/>
      <c r="U198" s="20"/>
      <c r="V198" s="20"/>
      <c r="W198" s="28"/>
      <c r="X198" s="28"/>
      <c r="Y198" s="28"/>
      <c r="Z198" s="28"/>
      <c r="AA198" s="28"/>
      <c r="AB198" s="28"/>
      <c r="AC198" s="28"/>
    </row>
    <row r="199" spans="1:29" s="79" customFormat="1" x14ac:dyDescent="0.3">
      <c r="A199" s="168" t="s">
        <v>286</v>
      </c>
      <c r="B199" s="169"/>
      <c r="C199" s="169"/>
      <c r="D199" s="169"/>
      <c r="E199" s="169"/>
      <c r="F199" s="111">
        <f>+F197+F169+F162+F160</f>
        <v>8894233.2399999797</v>
      </c>
      <c r="G199" s="111">
        <f t="shared" ref="G199:N199" si="27">+G197+G169+G162+G160</f>
        <v>6207103.0900000036</v>
      </c>
      <c r="H199" s="111">
        <f>+H197+H169+H162+H160</f>
        <v>3934669</v>
      </c>
      <c r="I199" s="111">
        <f>+I197+I169+I162+I160</f>
        <v>4638375.4509003311</v>
      </c>
      <c r="J199" s="111">
        <f t="shared" si="27"/>
        <v>4634471.3761510849</v>
      </c>
      <c r="K199" s="111">
        <f t="shared" si="27"/>
        <v>3914272.4364377707</v>
      </c>
      <c r="L199" s="111">
        <f t="shared" si="27"/>
        <v>2679870.5417802185</v>
      </c>
      <c r="M199" s="111">
        <f t="shared" si="27"/>
        <v>1835196.4819223136</v>
      </c>
      <c r="N199" s="111">
        <f t="shared" si="27"/>
        <v>1774657.2342296839</v>
      </c>
      <c r="O199" s="132">
        <f>SUM(I199:N199)</f>
        <v>19476843.521421403</v>
      </c>
      <c r="P199" s="112">
        <f t="shared" si="15"/>
        <v>-2272434.0900000036</v>
      </c>
      <c r="Q199" s="112">
        <f t="shared" si="15"/>
        <v>703706.45090033114</v>
      </c>
      <c r="R199" s="112">
        <f t="shared" si="15"/>
        <v>-3904.0747492462397</v>
      </c>
      <c r="S199" s="112">
        <f t="shared" si="16"/>
        <v>-720198.93971331418</v>
      </c>
      <c r="T199" s="112">
        <f t="shared" si="16"/>
        <v>-1234401.8946575522</v>
      </c>
      <c r="U199" s="112">
        <f t="shared" si="16"/>
        <v>-844674.05985790491</v>
      </c>
      <c r="V199" s="112">
        <f t="shared" si="16"/>
        <v>-60539.247692629695</v>
      </c>
      <c r="W199" s="80">
        <f t="shared" si="17"/>
        <v>-0.36610219889226975</v>
      </c>
      <c r="X199" s="80">
        <f t="shared" si="17"/>
        <v>0.17884768728966302</v>
      </c>
      <c r="Y199" s="80">
        <f t="shared" si="17"/>
        <v>-8.4169011124108977E-4</v>
      </c>
      <c r="Z199" s="80">
        <f t="shared" si="18"/>
        <v>-0.15540045050649062</v>
      </c>
      <c r="AA199" s="80">
        <f t="shared" si="18"/>
        <v>-0.31535921801624367</v>
      </c>
      <c r="AB199" s="80">
        <f t="shared" si="18"/>
        <v>-0.31519211345813519</v>
      </c>
      <c r="AC199" s="80">
        <f t="shared" si="18"/>
        <v>-3.2987883471319999E-2</v>
      </c>
    </row>
    <row r="200" spans="1:29" x14ac:dyDescent="0.3">
      <c r="A200" s="19" t="s">
        <v>2</v>
      </c>
      <c r="B200" s="19" t="s">
        <v>2</v>
      </c>
      <c r="C200" s="19" t="s">
        <v>2</v>
      </c>
      <c r="D200" s="19" t="s">
        <v>2</v>
      </c>
      <c r="E200" s="19" t="s">
        <v>2</v>
      </c>
      <c r="F200" s="19"/>
      <c r="G200" s="21"/>
      <c r="H200" s="21"/>
      <c r="I200" s="21"/>
      <c r="J200" s="19"/>
      <c r="K200" s="31"/>
      <c r="L200" s="20"/>
      <c r="M200" s="20"/>
      <c r="N200" s="20"/>
      <c r="O200" s="132"/>
      <c r="P200" s="20"/>
      <c r="Q200" s="20"/>
      <c r="R200" s="20"/>
      <c r="S200" s="20"/>
      <c r="T200" s="20"/>
      <c r="U200" s="20"/>
      <c r="V200" s="20"/>
      <c r="W200" s="28"/>
      <c r="X200" s="28"/>
      <c r="Y200" s="28"/>
      <c r="Z200" s="28"/>
      <c r="AA200" s="28"/>
      <c r="AB200" s="28"/>
      <c r="AC200" s="28"/>
    </row>
    <row r="201" spans="1:29" x14ac:dyDescent="0.3">
      <c r="A201" s="172" t="s">
        <v>287</v>
      </c>
      <c r="B201" s="171"/>
      <c r="C201" s="171"/>
      <c r="D201" s="171"/>
      <c r="E201" s="171"/>
      <c r="F201" s="6" t="s">
        <v>2</v>
      </c>
      <c r="G201" s="6" t="s">
        <v>2</v>
      </c>
      <c r="H201" s="6" t="s">
        <v>2</v>
      </c>
      <c r="I201" s="6" t="s">
        <v>2</v>
      </c>
      <c r="J201" s="6" t="s">
        <v>2</v>
      </c>
      <c r="K201" s="31"/>
      <c r="L201" s="20"/>
      <c r="M201" s="20"/>
      <c r="N201" s="20"/>
      <c r="O201" s="132"/>
      <c r="P201" s="20"/>
      <c r="Q201" s="20"/>
      <c r="R201" s="20"/>
      <c r="S201" s="20"/>
      <c r="T201" s="20"/>
      <c r="U201" s="20"/>
      <c r="V201" s="20"/>
      <c r="W201" s="28"/>
      <c r="X201" s="28"/>
      <c r="Y201" s="28"/>
      <c r="Z201" s="28"/>
      <c r="AA201" s="28"/>
      <c r="AB201" s="28"/>
      <c r="AC201" s="28"/>
    </row>
    <row r="202" spans="1:29" x14ac:dyDescent="0.3">
      <c r="A202" s="22" t="s">
        <v>2</v>
      </c>
      <c r="B202" s="170" t="s">
        <v>288</v>
      </c>
      <c r="C202" s="171"/>
      <c r="D202" s="171"/>
      <c r="E202" s="171"/>
      <c r="F202" s="25">
        <f>Nurmes!F194+Valtimo!F202</f>
        <v>-4573272.59</v>
      </c>
      <c r="G202" s="25">
        <f>Nurmes!G194+Valtimo!G202</f>
        <v>-5008800</v>
      </c>
      <c r="H202" s="25">
        <f>Nurmes!H194+Valtimo!H202</f>
        <v>-5310817</v>
      </c>
      <c r="I202" s="25">
        <f>Nurmes!I194+Valtimo!I202</f>
        <v>-5170389</v>
      </c>
      <c r="J202" s="25">
        <f>Nurmes!J194+Valtimo!J202</f>
        <v>-5171065</v>
      </c>
      <c r="K202" s="25">
        <f>Nurmes!K194+Valtimo!K202</f>
        <v>-5171065</v>
      </c>
      <c r="L202" s="25">
        <f>Nurmes!L194+Valtimo!L202</f>
        <v>-5171065</v>
      </c>
      <c r="M202" s="25">
        <f>Nurmes!M194+Valtimo!M202</f>
        <v>-5171065</v>
      </c>
      <c r="N202" s="25">
        <f>Nurmes!N194+Valtimo!N202</f>
        <v>-5171065</v>
      </c>
      <c r="O202" s="132">
        <f t="shared" ref="O202" si="28">SUM(I202:N202)</f>
        <v>-31025714</v>
      </c>
      <c r="P202" s="20">
        <f t="shared" si="15"/>
        <v>-302017</v>
      </c>
      <c r="Q202" s="20">
        <f t="shared" si="15"/>
        <v>140428</v>
      </c>
      <c r="R202" s="20">
        <f t="shared" si="15"/>
        <v>-676</v>
      </c>
      <c r="S202" s="20">
        <f t="shared" si="16"/>
        <v>0</v>
      </c>
      <c r="T202" s="20">
        <f t="shared" si="16"/>
        <v>0</v>
      </c>
      <c r="U202" s="20">
        <f t="shared" si="16"/>
        <v>0</v>
      </c>
      <c r="V202" s="20">
        <f t="shared" si="16"/>
        <v>0</v>
      </c>
      <c r="W202" s="28">
        <f t="shared" si="17"/>
        <v>6.0297276792844592E-2</v>
      </c>
      <c r="X202" s="28">
        <f t="shared" si="17"/>
        <v>-2.6441882670783044E-2</v>
      </c>
      <c r="Y202" s="28">
        <f t="shared" si="17"/>
        <v>1.307445145810112E-4</v>
      </c>
      <c r="Z202" s="28">
        <f t="shared" si="18"/>
        <v>0</v>
      </c>
      <c r="AA202" s="28">
        <f t="shared" si="18"/>
        <v>0</v>
      </c>
      <c r="AB202" s="28">
        <f t="shared" si="18"/>
        <v>0</v>
      </c>
      <c r="AC202" s="28">
        <f t="shared" si="18"/>
        <v>0</v>
      </c>
    </row>
    <row r="203" spans="1:29" ht="14.4" customHeight="1" outlineLevel="1" collapsed="1" x14ac:dyDescent="0.35">
      <c r="A203" s="6" t="s">
        <v>2</v>
      </c>
      <c r="B203" s="6" t="s">
        <v>2</v>
      </c>
      <c r="C203" s="6" t="s">
        <v>2</v>
      </c>
      <c r="D203" s="22" t="s">
        <v>345</v>
      </c>
      <c r="E203" s="22" t="s">
        <v>344</v>
      </c>
      <c r="F203" s="25">
        <v>0</v>
      </c>
      <c r="G203" s="23">
        <v>-1920</v>
      </c>
      <c r="H203" s="23">
        <v>0</v>
      </c>
      <c r="I203" s="23">
        <v>0</v>
      </c>
      <c r="J203" s="25">
        <v>0</v>
      </c>
      <c r="K203" s="31"/>
      <c r="L203" s="20"/>
      <c r="M203" s="20"/>
      <c r="N203" s="20"/>
      <c r="O203" s="133">
        <f>+O199/O202*-1</f>
        <v>0.62776455431199429</v>
      </c>
      <c r="P203" s="20">
        <f t="shared" si="15"/>
        <v>1920</v>
      </c>
      <c r="Q203" s="20">
        <f t="shared" si="15"/>
        <v>0</v>
      </c>
      <c r="R203" s="20">
        <f t="shared" si="15"/>
        <v>0</v>
      </c>
      <c r="S203" s="20">
        <f t="shared" si="16"/>
        <v>0</v>
      </c>
      <c r="T203" s="20">
        <f t="shared" si="16"/>
        <v>0</v>
      </c>
      <c r="U203" s="20">
        <f t="shared" si="16"/>
        <v>0</v>
      </c>
      <c r="V203" s="20">
        <f t="shared" si="16"/>
        <v>0</v>
      </c>
      <c r="W203" s="28">
        <f t="shared" si="17"/>
        <v>-1</v>
      </c>
      <c r="X203" s="28" t="e">
        <f t="shared" si="17"/>
        <v>#DIV/0!</v>
      </c>
      <c r="Y203" s="28" t="e">
        <f t="shared" si="17"/>
        <v>#DIV/0!</v>
      </c>
      <c r="Z203" s="28" t="e">
        <f t="shared" si="18"/>
        <v>#DIV/0!</v>
      </c>
      <c r="AA203" s="28" t="e">
        <f t="shared" si="18"/>
        <v>#DIV/0!</v>
      </c>
      <c r="AB203" s="28" t="e">
        <f t="shared" si="18"/>
        <v>#DIV/0!</v>
      </c>
      <c r="AC203" s="28" t="e">
        <f t="shared" si="18"/>
        <v>#DIV/0!</v>
      </c>
    </row>
    <row r="204" spans="1:29" ht="14.4" customHeight="1" outlineLevel="1" collapsed="1" x14ac:dyDescent="0.3">
      <c r="A204" s="6" t="s">
        <v>2</v>
      </c>
      <c r="B204" s="6" t="s">
        <v>2</v>
      </c>
      <c r="C204" s="6" t="s">
        <v>2</v>
      </c>
      <c r="D204" s="22" t="s">
        <v>289</v>
      </c>
      <c r="E204" s="22" t="s">
        <v>290</v>
      </c>
      <c r="F204" s="25">
        <v>-65357.8</v>
      </c>
      <c r="G204" s="23">
        <v>-57338</v>
      </c>
      <c r="H204" s="23">
        <v>-64840</v>
      </c>
      <c r="I204" s="23">
        <v>-64840</v>
      </c>
      <c r="J204" s="25">
        <v>-64840</v>
      </c>
      <c r="K204" s="31"/>
      <c r="L204" s="20"/>
      <c r="M204" s="20"/>
      <c r="N204" s="20"/>
      <c r="P204" s="20">
        <f t="shared" si="15"/>
        <v>-7502</v>
      </c>
      <c r="Q204" s="20">
        <f t="shared" si="15"/>
        <v>0</v>
      </c>
      <c r="R204" s="20">
        <f t="shared" si="15"/>
        <v>0</v>
      </c>
      <c r="S204" s="20">
        <f t="shared" si="16"/>
        <v>64840</v>
      </c>
      <c r="T204" s="20">
        <f t="shared" si="16"/>
        <v>0</v>
      </c>
      <c r="U204" s="20">
        <f t="shared" si="16"/>
        <v>0</v>
      </c>
      <c r="V204" s="20">
        <f t="shared" si="16"/>
        <v>0</v>
      </c>
      <c r="W204" s="28">
        <f t="shared" si="17"/>
        <v>0.13083818758938226</v>
      </c>
      <c r="X204" s="28">
        <f t="shared" si="17"/>
        <v>0</v>
      </c>
      <c r="Y204" s="28">
        <f t="shared" si="17"/>
        <v>0</v>
      </c>
      <c r="Z204" s="28">
        <f t="shared" si="18"/>
        <v>-1</v>
      </c>
      <c r="AA204" s="28" t="e">
        <f t="shared" si="18"/>
        <v>#DIV/0!</v>
      </c>
      <c r="AB204" s="28" t="e">
        <f t="shared" si="18"/>
        <v>#DIV/0!</v>
      </c>
      <c r="AC204" s="28" t="e">
        <f t="shared" si="18"/>
        <v>#DIV/0!</v>
      </c>
    </row>
    <row r="205" spans="1:29" ht="14.4" customHeight="1" outlineLevel="1" collapsed="1" x14ac:dyDescent="0.3">
      <c r="A205" s="6" t="s">
        <v>2</v>
      </c>
      <c r="B205" s="6" t="s">
        <v>2</v>
      </c>
      <c r="C205" s="6" t="s">
        <v>2</v>
      </c>
      <c r="D205" s="22" t="s">
        <v>291</v>
      </c>
      <c r="E205" s="22" t="s">
        <v>292</v>
      </c>
      <c r="F205" s="25">
        <v>-672590.56</v>
      </c>
      <c r="G205" s="23">
        <v>-597547</v>
      </c>
      <c r="H205" s="23">
        <v>-518607</v>
      </c>
      <c r="I205" s="23">
        <v>-525296</v>
      </c>
      <c r="J205" s="25">
        <v>-540625</v>
      </c>
      <c r="K205" s="31"/>
      <c r="L205" s="20"/>
      <c r="M205" s="20"/>
      <c r="N205" s="20"/>
      <c r="P205" s="20">
        <f t="shared" si="15"/>
        <v>78940</v>
      </c>
      <c r="Q205" s="20">
        <f t="shared" si="15"/>
        <v>-6689</v>
      </c>
      <c r="R205" s="20">
        <f t="shared" si="15"/>
        <v>-15329</v>
      </c>
      <c r="S205" s="20">
        <f t="shared" si="16"/>
        <v>540625</v>
      </c>
      <c r="T205" s="20">
        <f t="shared" si="16"/>
        <v>0</v>
      </c>
      <c r="U205" s="20">
        <f t="shared" si="16"/>
        <v>0</v>
      </c>
      <c r="V205" s="20">
        <f t="shared" si="16"/>
        <v>0</v>
      </c>
      <c r="W205" s="28">
        <f t="shared" si="17"/>
        <v>-0.13210676315001163</v>
      </c>
      <c r="X205" s="28">
        <f t="shared" si="17"/>
        <v>1.289801333186787E-2</v>
      </c>
      <c r="Y205" s="28">
        <f t="shared" si="17"/>
        <v>2.9181642350217783E-2</v>
      </c>
      <c r="Z205" s="28">
        <f t="shared" si="18"/>
        <v>-1</v>
      </c>
      <c r="AA205" s="28" t="e">
        <f t="shared" si="18"/>
        <v>#DIV/0!</v>
      </c>
      <c r="AB205" s="28" t="e">
        <f t="shared" si="18"/>
        <v>#DIV/0!</v>
      </c>
      <c r="AC205" s="28" t="e">
        <f t="shared" si="18"/>
        <v>#DIV/0!</v>
      </c>
    </row>
    <row r="206" spans="1:29" ht="14.4" customHeight="1" outlineLevel="1" collapsed="1" x14ac:dyDescent="0.3">
      <c r="A206" s="6" t="s">
        <v>2</v>
      </c>
      <c r="B206" s="6" t="s">
        <v>2</v>
      </c>
      <c r="C206" s="6" t="s">
        <v>2</v>
      </c>
      <c r="D206" s="22" t="s">
        <v>293</v>
      </c>
      <c r="E206" s="22" t="s">
        <v>294</v>
      </c>
      <c r="F206" s="25">
        <v>-277722.19</v>
      </c>
      <c r="G206" s="23">
        <v>-261164</v>
      </c>
      <c r="H206" s="23">
        <v>-411153</v>
      </c>
      <c r="I206" s="23">
        <v>-386247</v>
      </c>
      <c r="J206" s="25">
        <v>-394728</v>
      </c>
      <c r="K206" s="31"/>
      <c r="L206" s="20"/>
      <c r="M206" s="20"/>
      <c r="N206" s="20"/>
      <c r="P206" s="20">
        <f t="shared" si="15"/>
        <v>-149989</v>
      </c>
      <c r="Q206" s="20">
        <f t="shared" si="15"/>
        <v>24906</v>
      </c>
      <c r="R206" s="20">
        <f t="shared" si="15"/>
        <v>-8481</v>
      </c>
      <c r="S206" s="20">
        <f t="shared" si="16"/>
        <v>394728</v>
      </c>
      <c r="T206" s="20">
        <f t="shared" si="16"/>
        <v>0</v>
      </c>
      <c r="U206" s="20">
        <f t="shared" si="16"/>
        <v>0</v>
      </c>
      <c r="V206" s="20">
        <f t="shared" si="16"/>
        <v>0</v>
      </c>
      <c r="W206" s="28">
        <f t="shared" si="17"/>
        <v>0.57430962919851125</v>
      </c>
      <c r="X206" s="28">
        <f t="shared" si="17"/>
        <v>-6.0575989959941921E-2</v>
      </c>
      <c r="Y206" s="28">
        <f t="shared" si="17"/>
        <v>2.1957452096715315E-2</v>
      </c>
      <c r="Z206" s="28">
        <f t="shared" si="18"/>
        <v>-1</v>
      </c>
      <c r="AA206" s="28" t="e">
        <f t="shared" si="18"/>
        <v>#DIV/0!</v>
      </c>
      <c r="AB206" s="28" t="e">
        <f t="shared" si="18"/>
        <v>#DIV/0!</v>
      </c>
      <c r="AC206" s="28" t="e">
        <f t="shared" si="18"/>
        <v>#DIV/0!</v>
      </c>
    </row>
    <row r="207" spans="1:29" ht="14.4" customHeight="1" outlineLevel="1" collapsed="1" x14ac:dyDescent="0.3">
      <c r="A207" s="6" t="s">
        <v>2</v>
      </c>
      <c r="B207" s="6" t="s">
        <v>2</v>
      </c>
      <c r="C207" s="6" t="s">
        <v>2</v>
      </c>
      <c r="D207" s="22" t="s">
        <v>295</v>
      </c>
      <c r="E207" s="22" t="s">
        <v>296</v>
      </c>
      <c r="F207" s="25">
        <v>-147235.67000000001</v>
      </c>
      <c r="G207" s="23">
        <v>-102568</v>
      </c>
      <c r="H207" s="23">
        <v>-138452</v>
      </c>
      <c r="I207" s="23">
        <v>-32137</v>
      </c>
      <c r="J207" s="25">
        <v>-9003</v>
      </c>
      <c r="K207" s="31"/>
      <c r="L207" s="20"/>
      <c r="M207" s="20"/>
      <c r="N207" s="20"/>
      <c r="P207" s="20">
        <f t="shared" si="15"/>
        <v>-35884</v>
      </c>
      <c r="Q207" s="20">
        <f t="shared" si="15"/>
        <v>106315</v>
      </c>
      <c r="R207" s="20">
        <f t="shared" si="15"/>
        <v>23134</v>
      </c>
      <c r="S207" s="20">
        <f t="shared" si="16"/>
        <v>9003</v>
      </c>
      <c r="T207" s="20">
        <f t="shared" si="16"/>
        <v>0</v>
      </c>
      <c r="U207" s="20">
        <f t="shared" si="16"/>
        <v>0</v>
      </c>
      <c r="V207" s="20">
        <f t="shared" si="16"/>
        <v>0</v>
      </c>
      <c r="W207" s="28">
        <f t="shared" si="17"/>
        <v>0.34985570548319161</v>
      </c>
      <c r="X207" s="28">
        <f t="shared" si="17"/>
        <v>-0.76788345419351112</v>
      </c>
      <c r="Y207" s="28">
        <f t="shared" si="17"/>
        <v>-0.7198556181348601</v>
      </c>
      <c r="Z207" s="28">
        <f t="shared" si="18"/>
        <v>-1</v>
      </c>
      <c r="AA207" s="28" t="e">
        <f t="shared" si="18"/>
        <v>#DIV/0!</v>
      </c>
      <c r="AB207" s="28" t="e">
        <f t="shared" si="18"/>
        <v>#DIV/0!</v>
      </c>
      <c r="AC207" s="28" t="e">
        <f t="shared" si="18"/>
        <v>#DIV/0!</v>
      </c>
    </row>
    <row r="208" spans="1:29" ht="14.4" customHeight="1" outlineLevel="1" collapsed="1" x14ac:dyDescent="0.3">
      <c r="A208" s="6" t="s">
        <v>2</v>
      </c>
      <c r="B208" s="6" t="s">
        <v>2</v>
      </c>
      <c r="C208" s="6" t="s">
        <v>2</v>
      </c>
      <c r="D208" s="22" t="s">
        <v>343</v>
      </c>
      <c r="E208" s="22" t="s">
        <v>342</v>
      </c>
      <c r="F208" s="25">
        <v>-163970.39000000001</v>
      </c>
      <c r="G208" s="23">
        <v>0</v>
      </c>
      <c r="H208" s="23">
        <v>-15896</v>
      </c>
      <c r="I208" s="23">
        <v>0</v>
      </c>
      <c r="J208" s="25">
        <v>0</v>
      </c>
      <c r="K208" s="31"/>
      <c r="L208" s="20"/>
      <c r="M208" s="20"/>
      <c r="N208" s="20"/>
      <c r="P208" s="20">
        <f t="shared" si="15"/>
        <v>-15896</v>
      </c>
      <c r="Q208" s="20">
        <f t="shared" si="15"/>
        <v>15896</v>
      </c>
      <c r="R208" s="20">
        <f t="shared" si="15"/>
        <v>0</v>
      </c>
      <c r="S208" s="20">
        <f t="shared" si="16"/>
        <v>0</v>
      </c>
      <c r="T208" s="20">
        <f t="shared" si="16"/>
        <v>0</v>
      </c>
      <c r="U208" s="20">
        <f t="shared" si="16"/>
        <v>0</v>
      </c>
      <c r="V208" s="20">
        <f t="shared" si="16"/>
        <v>0</v>
      </c>
      <c r="W208" s="28" t="e">
        <f t="shared" si="17"/>
        <v>#DIV/0!</v>
      </c>
      <c r="X208" s="28">
        <f t="shared" si="17"/>
        <v>-1</v>
      </c>
      <c r="Y208" s="28" t="e">
        <f t="shared" si="17"/>
        <v>#DIV/0!</v>
      </c>
      <c r="Z208" s="28" t="e">
        <f t="shared" si="18"/>
        <v>#DIV/0!</v>
      </c>
      <c r="AA208" s="28" t="e">
        <f t="shared" si="18"/>
        <v>#DIV/0!</v>
      </c>
      <c r="AB208" s="28" t="e">
        <f t="shared" si="18"/>
        <v>#DIV/0!</v>
      </c>
      <c r="AC208" s="28" t="e">
        <f t="shared" si="18"/>
        <v>#DIV/0!</v>
      </c>
    </row>
    <row r="209" spans="1:29" ht="14.4" customHeight="1" outlineLevel="1" collapsed="1" x14ac:dyDescent="0.3">
      <c r="A209" s="6" t="s">
        <v>2</v>
      </c>
      <c r="B209" s="6" t="s">
        <v>2</v>
      </c>
      <c r="C209" s="6" t="s">
        <v>2</v>
      </c>
      <c r="D209" s="6" t="s">
        <v>2</v>
      </c>
      <c r="E209" s="6" t="s">
        <v>2</v>
      </c>
      <c r="F209" s="6" t="s">
        <v>2</v>
      </c>
      <c r="G209" s="6" t="s">
        <v>2</v>
      </c>
      <c r="H209" s="6" t="s">
        <v>2</v>
      </c>
      <c r="I209" s="6" t="s">
        <v>2</v>
      </c>
      <c r="J209" s="6" t="s">
        <v>2</v>
      </c>
      <c r="K209" s="31"/>
      <c r="L209" s="20"/>
      <c r="M209" s="20"/>
      <c r="N209" s="20"/>
      <c r="P209" s="20" t="e">
        <f t="shared" si="15"/>
        <v>#VALUE!</v>
      </c>
      <c r="Q209" s="20" t="e">
        <f t="shared" si="15"/>
        <v>#VALUE!</v>
      </c>
      <c r="R209" s="20" t="e">
        <f t="shared" si="15"/>
        <v>#VALUE!</v>
      </c>
      <c r="S209" s="20" t="e">
        <f t="shared" si="16"/>
        <v>#VALUE!</v>
      </c>
      <c r="T209" s="20">
        <f t="shared" si="16"/>
        <v>0</v>
      </c>
      <c r="U209" s="20">
        <f t="shared" si="16"/>
        <v>0</v>
      </c>
      <c r="V209" s="20">
        <f t="shared" si="16"/>
        <v>0</v>
      </c>
      <c r="W209" s="28" t="e">
        <f t="shared" si="17"/>
        <v>#VALUE!</v>
      </c>
      <c r="X209" s="28" t="e">
        <f t="shared" si="17"/>
        <v>#VALUE!</v>
      </c>
      <c r="Y209" s="28" t="e">
        <f t="shared" si="17"/>
        <v>#VALUE!</v>
      </c>
      <c r="Z209" s="28" t="e">
        <f t="shared" si="18"/>
        <v>#VALUE!</v>
      </c>
      <c r="AA209" s="28" t="e">
        <f t="shared" si="18"/>
        <v>#DIV/0!</v>
      </c>
      <c r="AB209" s="28" t="e">
        <f t="shared" si="18"/>
        <v>#DIV/0!</v>
      </c>
      <c r="AC209" s="28" t="e">
        <f t="shared" si="18"/>
        <v>#DIV/0!</v>
      </c>
    </row>
    <row r="210" spans="1:29" x14ac:dyDescent="0.3">
      <c r="A210" s="22" t="s">
        <v>2</v>
      </c>
      <c r="B210" s="170" t="s">
        <v>297</v>
      </c>
      <c r="C210" s="171"/>
      <c r="D210" s="171"/>
      <c r="E210" s="171"/>
      <c r="F210" s="25">
        <f>Nurmes!F200+Valtimo!F210</f>
        <v>-558233.77</v>
      </c>
      <c r="G210" s="25">
        <f>Nurmes!G200+Valtimo!G210</f>
        <v>0</v>
      </c>
      <c r="H210" s="25">
        <f>Nurmes!H200+Valtimo!H210</f>
        <v>0</v>
      </c>
      <c r="I210" s="25">
        <f>Nurmes!I200+Valtimo!I210</f>
        <v>0</v>
      </c>
      <c r="J210" s="25">
        <f>Nurmes!J200+Valtimo!J210</f>
        <v>0</v>
      </c>
      <c r="K210" s="25">
        <f>Nurmes!K200+Valtimo!K210</f>
        <v>0</v>
      </c>
      <c r="L210" s="25">
        <f>Nurmes!L200+Valtimo!L210</f>
        <v>0</v>
      </c>
      <c r="M210" s="25">
        <f>Nurmes!M200+Valtimo!M210</f>
        <v>0</v>
      </c>
      <c r="N210" s="25">
        <f>Nurmes!N200+Valtimo!N210</f>
        <v>0</v>
      </c>
      <c r="O210" s="51">
        <f>+O199/O202*-1</f>
        <v>0.62776455431199429</v>
      </c>
      <c r="P210" s="20"/>
      <c r="Q210" s="20"/>
      <c r="R210" s="20"/>
      <c r="S210" s="20"/>
      <c r="T210" s="20"/>
      <c r="U210" s="20"/>
      <c r="V210" s="20"/>
      <c r="W210" s="28"/>
      <c r="X210" s="28"/>
      <c r="Y210" s="28"/>
      <c r="Z210" s="28"/>
      <c r="AA210" s="28"/>
      <c r="AB210" s="28"/>
      <c r="AC210" s="28"/>
    </row>
    <row r="211" spans="1:29" ht="14.4" customHeight="1" outlineLevel="1" collapsed="1" x14ac:dyDescent="0.3">
      <c r="A211" s="6" t="s">
        <v>2</v>
      </c>
      <c r="B211" s="6" t="s">
        <v>2</v>
      </c>
      <c r="C211" s="6" t="s">
        <v>2</v>
      </c>
      <c r="D211" s="22" t="s">
        <v>298</v>
      </c>
      <c r="E211" s="22" t="s">
        <v>299</v>
      </c>
      <c r="F211" s="25">
        <v>-169429.33</v>
      </c>
      <c r="G211" s="23">
        <v>0</v>
      </c>
      <c r="H211" s="23">
        <v>0</v>
      </c>
      <c r="I211" s="23">
        <v>0</v>
      </c>
      <c r="J211" s="25">
        <v>0</v>
      </c>
      <c r="K211" s="31"/>
      <c r="L211" s="20"/>
      <c r="M211" s="20"/>
      <c r="N211" s="20"/>
      <c r="P211" s="20"/>
      <c r="Q211" s="20"/>
      <c r="R211" s="20"/>
      <c r="S211" s="20"/>
      <c r="T211" s="20"/>
      <c r="U211" s="20"/>
      <c r="V211" s="20"/>
      <c r="W211" s="28"/>
      <c r="X211" s="28"/>
      <c r="Y211" s="28"/>
      <c r="Z211" s="28"/>
      <c r="AA211" s="28"/>
      <c r="AB211" s="28"/>
      <c r="AC211" s="28"/>
    </row>
    <row r="212" spans="1:29" ht="14.4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6" t="s">
        <v>2</v>
      </c>
      <c r="G212" s="6" t="s">
        <v>2</v>
      </c>
      <c r="H212" s="6" t="s">
        <v>2</v>
      </c>
      <c r="I212" s="6" t="s">
        <v>2</v>
      </c>
      <c r="J212" s="6" t="s">
        <v>2</v>
      </c>
      <c r="K212" s="31"/>
      <c r="L212" s="20"/>
      <c r="M212" s="20"/>
      <c r="N212" s="20"/>
      <c r="P212" s="20"/>
      <c r="Q212" s="20"/>
      <c r="R212" s="20"/>
      <c r="S212" s="20"/>
      <c r="T212" s="20"/>
      <c r="U212" s="20"/>
      <c r="V212" s="20"/>
      <c r="W212" s="28"/>
      <c r="X212" s="28"/>
      <c r="Y212" s="28"/>
      <c r="Z212" s="28"/>
      <c r="AA212" s="28"/>
      <c r="AB212" s="28"/>
      <c r="AC212" s="28"/>
    </row>
    <row r="213" spans="1:29" x14ac:dyDescent="0.3">
      <c r="A213" s="25" t="s">
        <v>2</v>
      </c>
      <c r="B213" s="25" t="s">
        <v>2</v>
      </c>
      <c r="C213" s="25" t="s">
        <v>2</v>
      </c>
      <c r="D213" s="25" t="s">
        <v>2</v>
      </c>
      <c r="E213" s="25" t="s">
        <v>2</v>
      </c>
      <c r="F213" s="25" t="s">
        <v>2</v>
      </c>
      <c r="G213" s="23" t="s">
        <v>2</v>
      </c>
      <c r="H213" s="23" t="s">
        <v>2</v>
      </c>
      <c r="I213" s="23" t="s">
        <v>2</v>
      </c>
      <c r="J213" s="25" t="s">
        <v>2</v>
      </c>
      <c r="K213" s="31"/>
      <c r="L213" s="20"/>
      <c r="M213" s="20"/>
      <c r="N213" s="20"/>
      <c r="P213" s="20"/>
      <c r="Q213" s="20"/>
      <c r="R213" s="20"/>
      <c r="S213" s="20"/>
      <c r="T213" s="20"/>
      <c r="U213" s="20"/>
      <c r="V213" s="20"/>
      <c r="W213" s="28"/>
      <c r="X213" s="28"/>
      <c r="Y213" s="28"/>
      <c r="Z213" s="28"/>
      <c r="AA213" s="28"/>
      <c r="AB213" s="28"/>
      <c r="AC213" s="28"/>
    </row>
    <row r="214" spans="1:29" x14ac:dyDescent="0.3">
      <c r="A214" s="172" t="s">
        <v>287</v>
      </c>
      <c r="B214" s="171"/>
      <c r="C214" s="171"/>
      <c r="D214" s="171"/>
      <c r="E214" s="171"/>
      <c r="F214" s="25">
        <f>F202+F210</f>
        <v>-5131506.3599999994</v>
      </c>
      <c r="G214" s="25">
        <f t="shared" ref="G214:N214" si="29">G202+G210</f>
        <v>-5008800</v>
      </c>
      <c r="H214" s="25">
        <f t="shared" si="29"/>
        <v>-5310817</v>
      </c>
      <c r="I214" s="25">
        <f t="shared" si="29"/>
        <v>-5170389</v>
      </c>
      <c r="J214" s="25">
        <f t="shared" si="29"/>
        <v>-5171065</v>
      </c>
      <c r="K214" s="25">
        <f t="shared" si="29"/>
        <v>-5171065</v>
      </c>
      <c r="L214" s="25">
        <f t="shared" si="29"/>
        <v>-5171065</v>
      </c>
      <c r="M214" s="25">
        <f t="shared" si="29"/>
        <v>-5171065</v>
      </c>
      <c r="N214" s="25">
        <f t="shared" si="29"/>
        <v>-5171065</v>
      </c>
      <c r="O214" s="137"/>
      <c r="P214" s="20">
        <f t="shared" si="15"/>
        <v>-302017</v>
      </c>
      <c r="Q214" s="20">
        <f t="shared" si="15"/>
        <v>140428</v>
      </c>
      <c r="R214" s="20">
        <f t="shared" si="15"/>
        <v>-676</v>
      </c>
      <c r="S214" s="20">
        <f t="shared" si="16"/>
        <v>0</v>
      </c>
      <c r="T214" s="20">
        <f t="shared" si="16"/>
        <v>0</v>
      </c>
      <c r="U214" s="20">
        <f t="shared" si="16"/>
        <v>0</v>
      </c>
      <c r="V214" s="20">
        <f t="shared" si="16"/>
        <v>0</v>
      </c>
      <c r="W214" s="28">
        <f t="shared" si="17"/>
        <v>6.0297276792844592E-2</v>
      </c>
      <c r="X214" s="28">
        <f t="shared" si="17"/>
        <v>-2.6441882670783044E-2</v>
      </c>
      <c r="Y214" s="28">
        <f t="shared" si="17"/>
        <v>1.307445145810112E-4</v>
      </c>
      <c r="Z214" s="28">
        <f t="shared" si="18"/>
        <v>0</v>
      </c>
      <c r="AA214" s="28">
        <f t="shared" si="18"/>
        <v>0</v>
      </c>
      <c r="AB214" s="28">
        <f t="shared" si="18"/>
        <v>0</v>
      </c>
      <c r="AC214" s="28">
        <f t="shared" si="18"/>
        <v>0</v>
      </c>
    </row>
    <row r="215" spans="1:29" x14ac:dyDescent="0.3">
      <c r="A215" s="19" t="s">
        <v>2</v>
      </c>
      <c r="B215" s="19" t="s">
        <v>2</v>
      </c>
      <c r="C215" s="19" t="s">
        <v>2</v>
      </c>
      <c r="D215" s="19" t="s">
        <v>2</v>
      </c>
      <c r="E215" s="19" t="s">
        <v>2</v>
      </c>
      <c r="F215" s="19" t="s">
        <v>2</v>
      </c>
      <c r="G215" s="21" t="s">
        <v>2</v>
      </c>
      <c r="H215" s="21" t="s">
        <v>2</v>
      </c>
      <c r="I215" s="21" t="s">
        <v>2</v>
      </c>
      <c r="J215" s="19" t="s">
        <v>2</v>
      </c>
      <c r="K215" s="31"/>
      <c r="L215" s="20"/>
      <c r="M215" s="20"/>
      <c r="N215" s="20"/>
      <c r="P215" s="20"/>
      <c r="Q215" s="20"/>
      <c r="R215" s="20"/>
      <c r="S215" s="20"/>
      <c r="T215" s="20"/>
      <c r="U215" s="20"/>
      <c r="V215" s="20"/>
      <c r="W215" s="28"/>
      <c r="X215" s="28"/>
      <c r="Y215" s="28"/>
      <c r="Z215" s="28"/>
      <c r="AA215" s="28"/>
      <c r="AB215" s="28"/>
      <c r="AC215" s="28"/>
    </row>
    <row r="216" spans="1:29" x14ac:dyDescent="0.3">
      <c r="A216" s="172" t="s">
        <v>300</v>
      </c>
      <c r="B216" s="171"/>
      <c r="C216" s="171"/>
      <c r="D216" s="171"/>
      <c r="E216" s="171"/>
      <c r="F216" s="6" t="s">
        <v>2</v>
      </c>
      <c r="G216" s="6" t="s">
        <v>2</v>
      </c>
      <c r="H216" s="6" t="s">
        <v>2</v>
      </c>
      <c r="I216" s="6" t="s">
        <v>2</v>
      </c>
      <c r="J216" s="6" t="s">
        <v>2</v>
      </c>
      <c r="K216" s="31"/>
      <c r="L216" s="20"/>
      <c r="M216" s="20"/>
      <c r="N216" s="20"/>
      <c r="P216" s="20"/>
      <c r="Q216" s="20"/>
      <c r="R216" s="20"/>
      <c r="S216" s="20"/>
      <c r="T216" s="20"/>
      <c r="U216" s="20"/>
      <c r="V216" s="20"/>
      <c r="W216" s="28"/>
      <c r="X216" s="28"/>
      <c r="Y216" s="28"/>
      <c r="Z216" s="28"/>
      <c r="AA216" s="28"/>
      <c r="AB216" s="28"/>
      <c r="AC216" s="28"/>
    </row>
    <row r="217" spans="1:29" x14ac:dyDescent="0.3">
      <c r="A217" s="22" t="s">
        <v>2</v>
      </c>
      <c r="B217" s="170" t="s">
        <v>301</v>
      </c>
      <c r="C217" s="171"/>
      <c r="D217" s="171"/>
      <c r="E217" s="171"/>
      <c r="F217" s="25">
        <f>Nurmes!F207+Valtimo!F217</f>
        <v>496126.96</v>
      </c>
      <c r="G217" s="25">
        <f>Nurmes!G207+Valtimo!G217</f>
        <v>0</v>
      </c>
      <c r="H217" s="25">
        <f>Nurmes!H207+Valtimo!H217</f>
        <v>0</v>
      </c>
      <c r="I217" s="25">
        <f>Nurmes!I207+Valtimo!I217</f>
        <v>0</v>
      </c>
      <c r="J217" s="25">
        <f>Nurmes!J207+Valtimo!J217</f>
        <v>0</v>
      </c>
      <c r="K217" s="25">
        <f>Nurmes!K207+Valtimo!K217</f>
        <v>0</v>
      </c>
      <c r="L217" s="25">
        <f>Nurmes!L207+Valtimo!L217</f>
        <v>0</v>
      </c>
      <c r="M217" s="25">
        <f>Nurmes!M207+Valtimo!M217</f>
        <v>0</v>
      </c>
      <c r="N217" s="25">
        <f>Nurmes!N207+Valtimo!N217</f>
        <v>0</v>
      </c>
      <c r="P217" s="20">
        <f t="shared" si="15"/>
        <v>0</v>
      </c>
      <c r="Q217" s="20">
        <f t="shared" si="15"/>
        <v>0</v>
      </c>
      <c r="R217" s="20">
        <f t="shared" si="15"/>
        <v>0</v>
      </c>
      <c r="S217" s="20">
        <f t="shared" si="16"/>
        <v>0</v>
      </c>
      <c r="T217" s="20">
        <f t="shared" si="16"/>
        <v>0</v>
      </c>
      <c r="U217" s="20">
        <f t="shared" si="16"/>
        <v>0</v>
      </c>
      <c r="V217" s="20">
        <f t="shared" si="16"/>
        <v>0</v>
      </c>
      <c r="W217" s="28" t="e">
        <f t="shared" si="17"/>
        <v>#DIV/0!</v>
      </c>
      <c r="X217" s="28" t="e">
        <f t="shared" si="17"/>
        <v>#DIV/0!</v>
      </c>
      <c r="Y217" s="28" t="e">
        <f t="shared" si="17"/>
        <v>#DIV/0!</v>
      </c>
      <c r="Z217" s="28" t="e">
        <f t="shared" si="18"/>
        <v>#DIV/0!</v>
      </c>
      <c r="AA217" s="28" t="e">
        <f t="shared" si="18"/>
        <v>#DIV/0!</v>
      </c>
      <c r="AB217" s="28" t="e">
        <f t="shared" si="18"/>
        <v>#DIV/0!</v>
      </c>
      <c r="AC217" s="28" t="e">
        <f t="shared" si="18"/>
        <v>#DIV/0!</v>
      </c>
    </row>
    <row r="218" spans="1:29" ht="14.4" customHeight="1" outlineLevel="1" collapsed="1" x14ac:dyDescent="0.3">
      <c r="A218" s="6" t="s">
        <v>2</v>
      </c>
      <c r="B218" s="6" t="s">
        <v>2</v>
      </c>
      <c r="C218" s="6" t="s">
        <v>2</v>
      </c>
      <c r="D218" s="22" t="s">
        <v>302</v>
      </c>
      <c r="E218" s="22" t="s">
        <v>341</v>
      </c>
      <c r="F218" s="25">
        <v>126200.68</v>
      </c>
      <c r="G218" s="23">
        <v>0</v>
      </c>
      <c r="H218" s="23">
        <v>0</v>
      </c>
      <c r="I218" s="23">
        <v>0</v>
      </c>
      <c r="J218" s="25">
        <v>0</v>
      </c>
      <c r="K218" s="31"/>
      <c r="L218" s="20"/>
      <c r="M218" s="20"/>
      <c r="N218" s="20"/>
      <c r="P218" s="20">
        <f t="shared" si="15"/>
        <v>0</v>
      </c>
      <c r="Q218" s="20">
        <f t="shared" si="15"/>
        <v>0</v>
      </c>
      <c r="R218" s="20">
        <f t="shared" si="15"/>
        <v>0</v>
      </c>
      <c r="S218" s="20">
        <f t="shared" si="16"/>
        <v>0</v>
      </c>
      <c r="T218" s="20">
        <f t="shared" si="16"/>
        <v>0</v>
      </c>
      <c r="U218" s="20">
        <f t="shared" si="16"/>
        <v>0</v>
      </c>
      <c r="V218" s="20">
        <f t="shared" si="16"/>
        <v>0</v>
      </c>
      <c r="W218" s="28" t="e">
        <f t="shared" si="17"/>
        <v>#DIV/0!</v>
      </c>
      <c r="X218" s="28" t="e">
        <f t="shared" si="17"/>
        <v>#DIV/0!</v>
      </c>
      <c r="Y218" s="28" t="e">
        <f t="shared" si="17"/>
        <v>#DIV/0!</v>
      </c>
      <c r="Z218" s="28" t="e">
        <f t="shared" si="18"/>
        <v>#DIV/0!</v>
      </c>
      <c r="AA218" s="28" t="e">
        <f t="shared" si="18"/>
        <v>#DIV/0!</v>
      </c>
      <c r="AB218" s="28" t="e">
        <f t="shared" si="18"/>
        <v>#DIV/0!</v>
      </c>
      <c r="AC218" s="28" t="e">
        <f t="shared" si="18"/>
        <v>#DIV/0!</v>
      </c>
    </row>
    <row r="219" spans="1:29" ht="14.4" customHeight="1" outlineLevel="1" collapsed="1" x14ac:dyDescent="0.3">
      <c r="A219" s="6" t="s">
        <v>2</v>
      </c>
      <c r="B219" s="6" t="s">
        <v>2</v>
      </c>
      <c r="C219" s="6" t="s">
        <v>2</v>
      </c>
      <c r="D219" s="6" t="s">
        <v>2</v>
      </c>
      <c r="E219" s="6" t="s">
        <v>2</v>
      </c>
      <c r="F219" s="6" t="s">
        <v>2</v>
      </c>
      <c r="G219" s="6" t="s">
        <v>2</v>
      </c>
      <c r="H219" s="6" t="s">
        <v>2</v>
      </c>
      <c r="I219" s="6" t="s">
        <v>2</v>
      </c>
      <c r="J219" s="6" t="s">
        <v>2</v>
      </c>
      <c r="K219" s="31"/>
      <c r="L219" s="20"/>
      <c r="M219" s="20"/>
      <c r="N219" s="20"/>
      <c r="P219" s="20" t="e">
        <f t="shared" si="15"/>
        <v>#VALUE!</v>
      </c>
      <c r="Q219" s="20" t="e">
        <f t="shared" si="15"/>
        <v>#VALUE!</v>
      </c>
      <c r="R219" s="20" t="e">
        <f t="shared" si="15"/>
        <v>#VALUE!</v>
      </c>
      <c r="S219" s="20" t="e">
        <f t="shared" si="16"/>
        <v>#VALUE!</v>
      </c>
      <c r="T219" s="20">
        <f t="shared" si="16"/>
        <v>0</v>
      </c>
      <c r="U219" s="20">
        <f t="shared" si="16"/>
        <v>0</v>
      </c>
      <c r="V219" s="20">
        <f t="shared" si="16"/>
        <v>0</v>
      </c>
      <c r="W219" s="28" t="e">
        <f t="shared" si="17"/>
        <v>#VALUE!</v>
      </c>
      <c r="X219" s="28" t="e">
        <f t="shared" si="17"/>
        <v>#VALUE!</v>
      </c>
      <c r="Y219" s="28" t="e">
        <f t="shared" si="17"/>
        <v>#VALUE!</v>
      </c>
      <c r="Z219" s="28" t="e">
        <f t="shared" si="18"/>
        <v>#VALUE!</v>
      </c>
      <c r="AA219" s="28" t="e">
        <f t="shared" si="18"/>
        <v>#DIV/0!</v>
      </c>
      <c r="AB219" s="28" t="e">
        <f t="shared" si="18"/>
        <v>#DIV/0!</v>
      </c>
      <c r="AC219" s="28" t="e">
        <f t="shared" si="18"/>
        <v>#DIV/0!</v>
      </c>
    </row>
    <row r="220" spans="1:29" x14ac:dyDescent="0.3">
      <c r="A220" s="25" t="s">
        <v>2</v>
      </c>
      <c r="B220" s="25" t="s">
        <v>2</v>
      </c>
      <c r="C220" s="25" t="s">
        <v>2</v>
      </c>
      <c r="D220" s="25" t="s">
        <v>2</v>
      </c>
      <c r="E220" s="25" t="s">
        <v>2</v>
      </c>
      <c r="F220" s="25" t="s">
        <v>2</v>
      </c>
      <c r="G220" s="23" t="s">
        <v>2</v>
      </c>
      <c r="H220" s="23" t="s">
        <v>2</v>
      </c>
      <c r="I220" s="23" t="s">
        <v>2</v>
      </c>
      <c r="J220" s="25" t="s">
        <v>2</v>
      </c>
      <c r="K220" s="31"/>
      <c r="L220" s="20"/>
      <c r="M220" s="20"/>
      <c r="N220" s="20"/>
      <c r="P220" s="20"/>
      <c r="Q220" s="20"/>
      <c r="R220" s="20"/>
      <c r="S220" s="20"/>
      <c r="T220" s="20"/>
      <c r="U220" s="20"/>
      <c r="V220" s="20"/>
      <c r="W220" s="28"/>
      <c r="X220" s="28"/>
      <c r="Y220" s="28"/>
      <c r="Z220" s="28"/>
      <c r="AA220" s="28"/>
      <c r="AB220" s="28"/>
      <c r="AC220" s="28"/>
    </row>
    <row r="221" spans="1:29" x14ac:dyDescent="0.3">
      <c r="A221" s="172" t="s">
        <v>300</v>
      </c>
      <c r="B221" s="171"/>
      <c r="C221" s="171"/>
      <c r="D221" s="171"/>
      <c r="E221" s="171"/>
      <c r="F221" s="25">
        <f>Nurmes!F214+Valtimo!F221</f>
        <v>496126.96</v>
      </c>
      <c r="G221" s="25">
        <f>Nurmes!G214+Valtimo!G221</f>
        <v>0</v>
      </c>
      <c r="H221" s="25">
        <f>Nurmes!H214+Valtimo!H221</f>
        <v>0</v>
      </c>
      <c r="I221" s="25">
        <f>Nurmes!I214+Valtimo!I221</f>
        <v>0</v>
      </c>
      <c r="J221" s="25">
        <f>Nurmes!J214+Valtimo!J221</f>
        <v>0</v>
      </c>
      <c r="K221" s="25">
        <f>Nurmes!K214+Valtimo!K221</f>
        <v>0</v>
      </c>
      <c r="L221" s="25">
        <f>Nurmes!L214+Valtimo!L221</f>
        <v>0</v>
      </c>
      <c r="M221" s="25">
        <f>Nurmes!M214+Valtimo!M221</f>
        <v>0</v>
      </c>
      <c r="N221" s="25">
        <f>Nurmes!N214+Valtimo!N221</f>
        <v>0</v>
      </c>
      <c r="P221" s="20">
        <f t="shared" si="15"/>
        <v>0</v>
      </c>
      <c r="Q221" s="20">
        <f t="shared" si="15"/>
        <v>0</v>
      </c>
      <c r="R221" s="20">
        <f t="shared" si="15"/>
        <v>0</v>
      </c>
      <c r="S221" s="20">
        <f t="shared" si="16"/>
        <v>0</v>
      </c>
      <c r="T221" s="20">
        <f t="shared" si="16"/>
        <v>0</v>
      </c>
      <c r="U221" s="20">
        <f t="shared" si="16"/>
        <v>0</v>
      </c>
      <c r="V221" s="20">
        <f t="shared" si="16"/>
        <v>0</v>
      </c>
      <c r="W221" s="28" t="e">
        <f t="shared" si="17"/>
        <v>#DIV/0!</v>
      </c>
      <c r="X221" s="28" t="e">
        <f t="shared" si="17"/>
        <v>#DIV/0!</v>
      </c>
      <c r="Y221" s="28" t="e">
        <f t="shared" si="17"/>
        <v>#DIV/0!</v>
      </c>
      <c r="Z221" s="28" t="e">
        <f t="shared" si="18"/>
        <v>#DIV/0!</v>
      </c>
      <c r="AA221" s="28" t="e">
        <f t="shared" si="18"/>
        <v>#DIV/0!</v>
      </c>
      <c r="AB221" s="28" t="e">
        <f t="shared" si="18"/>
        <v>#DIV/0!</v>
      </c>
      <c r="AC221" s="28" t="e">
        <f t="shared" si="18"/>
        <v>#DIV/0!</v>
      </c>
    </row>
    <row r="222" spans="1:29" x14ac:dyDescent="0.3">
      <c r="A222" s="19" t="s">
        <v>2</v>
      </c>
      <c r="B222" s="19" t="s">
        <v>2</v>
      </c>
      <c r="C222" s="19" t="s">
        <v>2</v>
      </c>
      <c r="D222" s="19" t="s">
        <v>2</v>
      </c>
      <c r="E222" s="19" t="s">
        <v>2</v>
      </c>
      <c r="F222" s="19" t="s">
        <v>2</v>
      </c>
      <c r="G222" s="21" t="s">
        <v>2</v>
      </c>
      <c r="H222" s="21" t="s">
        <v>2</v>
      </c>
      <c r="I222" s="21" t="s">
        <v>2</v>
      </c>
      <c r="J222" s="19" t="s">
        <v>2</v>
      </c>
      <c r="K222" s="31"/>
      <c r="L222" s="20"/>
      <c r="M222" s="20"/>
      <c r="N222" s="20"/>
      <c r="P222" s="20"/>
      <c r="Q222" s="20"/>
      <c r="R222" s="20"/>
      <c r="S222" s="20"/>
      <c r="T222" s="20"/>
      <c r="U222" s="20"/>
      <c r="V222" s="20"/>
      <c r="W222" s="28"/>
      <c r="X222" s="28"/>
      <c r="Y222" s="28"/>
      <c r="Z222" s="28"/>
      <c r="AA222" s="28"/>
      <c r="AB222" s="28"/>
      <c r="AC222" s="28"/>
    </row>
    <row r="223" spans="1:29" s="79" customFormat="1" x14ac:dyDescent="0.3">
      <c r="A223" s="168" t="s">
        <v>307</v>
      </c>
      <c r="B223" s="169"/>
      <c r="C223" s="169"/>
      <c r="D223" s="169"/>
      <c r="E223" s="169"/>
      <c r="F223" s="111">
        <f>F199+F214+F221</f>
        <v>4258853.8399999803</v>
      </c>
      <c r="G223" s="111">
        <f t="shared" ref="G223:M223" si="30">G199+G214+G221</f>
        <v>1198303.0900000036</v>
      </c>
      <c r="H223" s="111">
        <f>H199+H214+H221</f>
        <v>-1376148</v>
      </c>
      <c r="I223" s="111">
        <f t="shared" si="30"/>
        <v>-532013.54909966886</v>
      </c>
      <c r="J223" s="111">
        <f t="shared" si="30"/>
        <v>-536593.6238489151</v>
      </c>
      <c r="K223" s="111">
        <f t="shared" si="30"/>
        <v>-1256792.5635622293</v>
      </c>
      <c r="L223" s="111">
        <f t="shared" si="30"/>
        <v>-2491194.4582197815</v>
      </c>
      <c r="M223" s="111">
        <f t="shared" si="30"/>
        <v>-3335868.5180776864</v>
      </c>
      <c r="N223" s="111">
        <f>N199+N214+N221</f>
        <v>-3396407.7657703161</v>
      </c>
      <c r="P223" s="112">
        <f t="shared" si="15"/>
        <v>-2574451.0900000036</v>
      </c>
      <c r="Q223" s="112">
        <f t="shared" si="15"/>
        <v>844134.45090033114</v>
      </c>
      <c r="R223" s="112">
        <f t="shared" si="15"/>
        <v>-4580.0747492462397</v>
      </c>
      <c r="S223" s="112">
        <f t="shared" si="16"/>
        <v>-720198.93971331418</v>
      </c>
      <c r="T223" s="112">
        <f t="shared" si="16"/>
        <v>-1234401.8946575522</v>
      </c>
      <c r="U223" s="112">
        <f t="shared" si="16"/>
        <v>-844674.05985790491</v>
      </c>
      <c r="V223" s="112">
        <f t="shared" si="16"/>
        <v>-60539.247692629695</v>
      </c>
      <c r="W223" s="80">
        <f t="shared" si="17"/>
        <v>-2.1484139626144132</v>
      </c>
      <c r="X223" s="80">
        <f t="shared" si="17"/>
        <v>-0.61340382785887215</v>
      </c>
      <c r="Y223" s="80">
        <f t="shared" si="17"/>
        <v>8.6089438079107947E-3</v>
      </c>
      <c r="Z223" s="80">
        <f t="shared" si="18"/>
        <v>1.3421682772661785</v>
      </c>
      <c r="AA223" s="80">
        <f t="shared" si="18"/>
        <v>0.98218427642409556</v>
      </c>
      <c r="AB223" s="80">
        <f t="shared" si="18"/>
        <v>0.33906388040920449</v>
      </c>
      <c r="AC223" s="80">
        <f t="shared" si="18"/>
        <v>1.8147971769437658E-2</v>
      </c>
    </row>
    <row r="224" spans="1:29" x14ac:dyDescent="0.3">
      <c r="A224" s="19" t="s">
        <v>2</v>
      </c>
      <c r="B224" s="19" t="s">
        <v>2</v>
      </c>
      <c r="C224" s="19" t="s">
        <v>2</v>
      </c>
      <c r="D224" s="19" t="s">
        <v>2</v>
      </c>
      <c r="E224" s="19" t="s">
        <v>2</v>
      </c>
      <c r="F224" s="19" t="s">
        <v>2</v>
      </c>
      <c r="G224" s="21" t="s">
        <v>2</v>
      </c>
      <c r="H224" s="21" t="s">
        <v>2</v>
      </c>
      <c r="I224" s="21" t="s">
        <v>2</v>
      </c>
      <c r="J224" s="19" t="s">
        <v>2</v>
      </c>
      <c r="K224" s="31"/>
      <c r="L224" s="20"/>
      <c r="M224" s="20"/>
      <c r="N224" s="20"/>
      <c r="P224" s="20"/>
      <c r="Q224" s="20"/>
      <c r="R224" s="20"/>
      <c r="S224" s="20"/>
      <c r="T224" s="20"/>
      <c r="U224" s="20"/>
      <c r="V224" s="20"/>
      <c r="W224" s="28"/>
      <c r="X224" s="28"/>
      <c r="Y224" s="28"/>
      <c r="Z224" s="28"/>
      <c r="AA224" s="28"/>
      <c r="AB224" s="28"/>
      <c r="AC224" s="28"/>
    </row>
    <row r="225" spans="1:29" x14ac:dyDescent="0.3">
      <c r="A225" s="22" t="s">
        <v>2</v>
      </c>
      <c r="B225" s="170" t="s">
        <v>308</v>
      </c>
      <c r="C225" s="171"/>
      <c r="D225" s="171"/>
      <c r="E225" s="171"/>
      <c r="F225" s="25">
        <f>+Valtimo!F225+Nurmes!F218</f>
        <v>446746.19</v>
      </c>
      <c r="G225" s="108">
        <f>+Valtimo!G225+Nurmes!G218</f>
        <v>488000</v>
      </c>
      <c r="H225" s="108">
        <f>+Valtimo!H225+Nurmes!H218</f>
        <v>537474</v>
      </c>
      <c r="I225" s="108">
        <f>+Valtimo!I225+Nurmes!I218</f>
        <v>536177</v>
      </c>
      <c r="J225" s="108">
        <f>+Valtimo!J225+Nurmes!J218</f>
        <v>535061</v>
      </c>
      <c r="K225" s="108">
        <f>+Valtimo!K225+Nurmes!K218</f>
        <v>535061</v>
      </c>
      <c r="L225" s="108">
        <f>+Valtimo!L225+Nurmes!L218</f>
        <v>535061</v>
      </c>
      <c r="M225" s="108">
        <f>+Valtimo!M225+Nurmes!M218</f>
        <v>535061</v>
      </c>
      <c r="N225" s="108">
        <f>+Valtimo!N225+Nurmes!N218</f>
        <v>535061</v>
      </c>
      <c r="O225" s="159">
        <f>SUM(G225:N225)</f>
        <v>4236956</v>
      </c>
      <c r="P225" s="20">
        <f t="shared" si="15"/>
        <v>49474</v>
      </c>
      <c r="Q225" s="20">
        <f t="shared" si="15"/>
        <v>-1297</v>
      </c>
      <c r="R225" s="20">
        <f t="shared" si="15"/>
        <v>-1116</v>
      </c>
      <c r="S225" s="20">
        <f t="shared" si="15"/>
        <v>0</v>
      </c>
      <c r="T225" s="20">
        <f t="shared" si="15"/>
        <v>0</v>
      </c>
      <c r="U225" s="20">
        <f t="shared" si="15"/>
        <v>0</v>
      </c>
      <c r="V225" s="20">
        <f t="shared" ref="V225:V230" si="31">N225-M225</f>
        <v>0</v>
      </c>
      <c r="W225" s="28">
        <f t="shared" si="17"/>
        <v>0.10138114754098361</v>
      </c>
      <c r="X225" s="28">
        <f t="shared" si="17"/>
        <v>-2.4131399844457592E-3</v>
      </c>
      <c r="Y225" s="28">
        <f t="shared" si="17"/>
        <v>-2.081402223519472E-3</v>
      </c>
      <c r="Z225" s="28">
        <f t="shared" si="17"/>
        <v>0</v>
      </c>
      <c r="AA225" s="28">
        <f t="shared" si="17"/>
        <v>0</v>
      </c>
      <c r="AB225" s="28">
        <f t="shared" si="17"/>
        <v>0</v>
      </c>
      <c r="AC225" s="28">
        <f t="shared" ref="AC225:AC230" si="32">V225/M225</f>
        <v>0</v>
      </c>
    </row>
    <row r="226" spans="1:29" ht="14.4" customHeight="1" outlineLevel="1" collapsed="1" x14ac:dyDescent="0.3">
      <c r="A226" s="6" t="s">
        <v>2</v>
      </c>
      <c r="B226" s="6" t="s">
        <v>2</v>
      </c>
      <c r="C226" s="6" t="s">
        <v>2</v>
      </c>
      <c r="D226" s="22" t="s">
        <v>309</v>
      </c>
      <c r="E226" s="22" t="s">
        <v>310</v>
      </c>
      <c r="F226" s="25">
        <v>40769.46</v>
      </c>
      <c r="G226" s="23">
        <v>38000</v>
      </c>
      <c r="H226" s="23">
        <v>37474</v>
      </c>
      <c r="I226" s="23">
        <v>36177</v>
      </c>
      <c r="J226" s="25">
        <v>35061</v>
      </c>
      <c r="K226" s="31"/>
      <c r="L226" s="20"/>
      <c r="M226" s="20"/>
      <c r="N226" s="20"/>
      <c r="P226" s="20">
        <f t="shared" ref="P226:U230" si="33">H226-G226</f>
        <v>-526</v>
      </c>
      <c r="Q226" s="20">
        <f t="shared" si="33"/>
        <v>-1297</v>
      </c>
      <c r="R226" s="20">
        <f t="shared" si="33"/>
        <v>-1116</v>
      </c>
      <c r="S226" s="20">
        <f t="shared" si="33"/>
        <v>-35061</v>
      </c>
      <c r="T226" s="20">
        <f t="shared" si="33"/>
        <v>0</v>
      </c>
      <c r="U226" s="20">
        <f t="shared" si="33"/>
        <v>0</v>
      </c>
      <c r="V226" s="20">
        <f t="shared" si="31"/>
        <v>0</v>
      </c>
      <c r="W226" s="28">
        <f t="shared" ref="W226:AB230" si="34">P226/G226</f>
        <v>-1.3842105263157895E-2</v>
      </c>
      <c r="X226" s="28">
        <f t="shared" si="34"/>
        <v>-3.4610663393286015E-2</v>
      </c>
      <c r="Y226" s="28">
        <f t="shared" si="34"/>
        <v>-3.0848329048843187E-2</v>
      </c>
      <c r="Z226" s="28">
        <f t="shared" si="34"/>
        <v>-1</v>
      </c>
      <c r="AA226" s="28" t="e">
        <f t="shared" si="34"/>
        <v>#DIV/0!</v>
      </c>
      <c r="AB226" s="28" t="e">
        <f t="shared" si="34"/>
        <v>#DIV/0!</v>
      </c>
      <c r="AC226" s="28" t="e">
        <f t="shared" si="32"/>
        <v>#DIV/0!</v>
      </c>
    </row>
    <row r="227" spans="1:29" ht="14.4" customHeight="1" outlineLevel="1" collapsed="1" x14ac:dyDescent="0.3">
      <c r="A227" s="6" t="s">
        <v>2</v>
      </c>
      <c r="B227" s="6" t="s">
        <v>2</v>
      </c>
      <c r="C227" s="6" t="s">
        <v>2</v>
      </c>
      <c r="D227" s="6" t="s">
        <v>2</v>
      </c>
      <c r="E227" s="6" t="s">
        <v>2</v>
      </c>
      <c r="F227" s="6" t="s">
        <v>2</v>
      </c>
      <c r="G227" s="6" t="s">
        <v>2</v>
      </c>
      <c r="H227" s="6" t="s">
        <v>2</v>
      </c>
      <c r="I227" s="6" t="s">
        <v>2</v>
      </c>
      <c r="J227" s="6" t="s">
        <v>2</v>
      </c>
      <c r="K227" s="31"/>
      <c r="L227" s="20"/>
      <c r="M227" s="20"/>
      <c r="N227" s="20"/>
      <c r="P227" s="20" t="e">
        <f t="shared" si="33"/>
        <v>#VALUE!</v>
      </c>
      <c r="Q227" s="20" t="e">
        <f t="shared" si="33"/>
        <v>#VALUE!</v>
      </c>
      <c r="R227" s="20" t="e">
        <f t="shared" si="33"/>
        <v>#VALUE!</v>
      </c>
      <c r="S227" s="20" t="e">
        <f t="shared" si="33"/>
        <v>#VALUE!</v>
      </c>
      <c r="T227" s="20">
        <f t="shared" si="33"/>
        <v>0</v>
      </c>
      <c r="U227" s="20">
        <f t="shared" si="33"/>
        <v>0</v>
      </c>
      <c r="V227" s="20">
        <f t="shared" si="31"/>
        <v>0</v>
      </c>
      <c r="W227" s="28" t="e">
        <f t="shared" si="34"/>
        <v>#VALUE!</v>
      </c>
      <c r="X227" s="28" t="e">
        <f t="shared" si="34"/>
        <v>#VALUE!</v>
      </c>
      <c r="Y227" s="28" t="e">
        <f t="shared" si="34"/>
        <v>#VALUE!</v>
      </c>
      <c r="Z227" s="28" t="e">
        <f t="shared" si="34"/>
        <v>#VALUE!</v>
      </c>
      <c r="AA227" s="28" t="e">
        <f t="shared" si="34"/>
        <v>#DIV/0!</v>
      </c>
      <c r="AB227" s="28" t="e">
        <f t="shared" si="34"/>
        <v>#DIV/0!</v>
      </c>
      <c r="AC227" s="28" t="e">
        <f t="shared" si="32"/>
        <v>#DIV/0!</v>
      </c>
    </row>
    <row r="228" spans="1:29" x14ac:dyDescent="0.3">
      <c r="A228" s="25" t="s">
        <v>2</v>
      </c>
      <c r="B228" s="25" t="s">
        <v>2</v>
      </c>
      <c r="C228" s="25" t="s">
        <v>2</v>
      </c>
      <c r="D228" s="25" t="s">
        <v>2</v>
      </c>
      <c r="E228" s="25" t="s">
        <v>2</v>
      </c>
      <c r="F228" s="25" t="s">
        <v>2</v>
      </c>
      <c r="G228" s="23" t="s">
        <v>2</v>
      </c>
      <c r="H228" s="23" t="s">
        <v>2</v>
      </c>
      <c r="I228" s="23" t="s">
        <v>2</v>
      </c>
      <c r="J228" s="25" t="s">
        <v>2</v>
      </c>
      <c r="K228" s="31"/>
      <c r="L228" s="20"/>
      <c r="M228" s="20"/>
      <c r="N228" s="20"/>
      <c r="P228" s="20"/>
      <c r="Q228" s="20"/>
      <c r="R228" s="20"/>
      <c r="S228" s="20"/>
      <c r="T228" s="20"/>
      <c r="U228" s="20"/>
      <c r="V228" s="20"/>
      <c r="W228" s="28"/>
      <c r="X228" s="28"/>
      <c r="Y228" s="28"/>
      <c r="Z228" s="28"/>
      <c r="AA228" s="28"/>
      <c r="AB228" s="28"/>
      <c r="AC228" s="28"/>
    </row>
    <row r="229" spans="1:29" x14ac:dyDescent="0.3">
      <c r="A229" s="19" t="s">
        <v>2</v>
      </c>
      <c r="B229" s="19" t="s">
        <v>2</v>
      </c>
      <c r="C229" s="19" t="s">
        <v>2</v>
      </c>
      <c r="D229" s="19" t="s">
        <v>2</v>
      </c>
      <c r="E229" s="19" t="s">
        <v>2</v>
      </c>
      <c r="F229" s="19" t="s">
        <v>2</v>
      </c>
      <c r="G229" s="21" t="s">
        <v>2</v>
      </c>
      <c r="H229" s="21" t="s">
        <v>2</v>
      </c>
      <c r="I229" s="21" t="s">
        <v>2</v>
      </c>
      <c r="J229" s="19" t="s">
        <v>2</v>
      </c>
      <c r="K229" s="31"/>
      <c r="L229" s="20"/>
      <c r="M229" s="20"/>
      <c r="N229" s="20"/>
      <c r="P229" s="20"/>
      <c r="Q229" s="20"/>
      <c r="R229" s="20"/>
      <c r="S229" s="20"/>
      <c r="T229" s="20"/>
      <c r="U229" s="20"/>
      <c r="V229" s="20"/>
      <c r="W229" s="28"/>
      <c r="X229" s="28"/>
      <c r="Y229" s="28"/>
      <c r="Z229" s="28"/>
      <c r="AA229" s="28"/>
      <c r="AB229" s="28"/>
      <c r="AC229" s="28"/>
    </row>
    <row r="230" spans="1:29" s="79" customFormat="1" x14ac:dyDescent="0.3">
      <c r="A230" s="168" t="s">
        <v>317</v>
      </c>
      <c r="B230" s="169"/>
      <c r="C230" s="169"/>
      <c r="D230" s="169"/>
      <c r="E230" s="169"/>
      <c r="F230" s="111">
        <f>+F223+F225</f>
        <v>4705600.0299999807</v>
      </c>
      <c r="G230" s="111">
        <f t="shared" ref="G230:N230" si="35">+G223+G225</f>
        <v>1686303.0900000036</v>
      </c>
      <c r="H230" s="111">
        <f t="shared" si="35"/>
        <v>-838674</v>
      </c>
      <c r="I230" s="111">
        <f t="shared" si="35"/>
        <v>4163.4509003311396</v>
      </c>
      <c r="J230" s="111">
        <f t="shared" si="35"/>
        <v>-1532.6238489151001</v>
      </c>
      <c r="K230" s="111">
        <f t="shared" si="35"/>
        <v>-721731.56356222928</v>
      </c>
      <c r="L230" s="111">
        <f t="shared" si="35"/>
        <v>-1956133.4582197815</v>
      </c>
      <c r="M230" s="111">
        <f t="shared" si="35"/>
        <v>-2800807.5180776864</v>
      </c>
      <c r="N230" s="111">
        <f t="shared" si="35"/>
        <v>-2861346.7657703161</v>
      </c>
      <c r="O230" s="160">
        <f>SUM(G230:N230)</f>
        <v>-7489759.3885785937</v>
      </c>
      <c r="P230" s="112">
        <f t="shared" si="33"/>
        <v>-2524977.0900000036</v>
      </c>
      <c r="Q230" s="112">
        <f t="shared" si="33"/>
        <v>842837.45090033114</v>
      </c>
      <c r="R230" s="112">
        <f t="shared" si="33"/>
        <v>-5696.0747492462397</v>
      </c>
      <c r="S230" s="112">
        <f t="shared" si="33"/>
        <v>-720198.93971331418</v>
      </c>
      <c r="T230" s="112">
        <f t="shared" si="33"/>
        <v>-1234401.8946575522</v>
      </c>
      <c r="U230" s="112">
        <f t="shared" si="33"/>
        <v>-844674.05985790491</v>
      </c>
      <c r="V230" s="112">
        <f t="shared" si="31"/>
        <v>-60539.247692629695</v>
      </c>
      <c r="W230" s="80">
        <f t="shared" si="34"/>
        <v>-1.4973447566890232</v>
      </c>
      <c r="X230" s="80">
        <f t="shared" si="34"/>
        <v>-1.0049643257097884</v>
      </c>
      <c r="Y230" s="80">
        <f t="shared" si="34"/>
        <v>-1.3681138280730543</v>
      </c>
      <c r="Z230" s="80">
        <f t="shared" si="34"/>
        <v>469.91239254375563</v>
      </c>
      <c r="AA230" s="80">
        <f t="shared" si="34"/>
        <v>1.7103338096576393</v>
      </c>
      <c r="AB230" s="80">
        <f t="shared" si="34"/>
        <v>0.43180799158080835</v>
      </c>
      <c r="AC230" s="80">
        <f t="shared" si="32"/>
        <v>2.1614926160359767E-2</v>
      </c>
    </row>
    <row r="231" spans="1:29" x14ac:dyDescent="0.3">
      <c r="A231" s="19" t="s">
        <v>2</v>
      </c>
      <c r="B231" s="19" t="s">
        <v>2</v>
      </c>
      <c r="C231" s="19" t="s">
        <v>2</v>
      </c>
      <c r="D231" s="19" t="s">
        <v>2</v>
      </c>
      <c r="E231" s="19" t="s">
        <v>2</v>
      </c>
      <c r="F231" s="19" t="s">
        <v>2</v>
      </c>
      <c r="G231" s="21" t="s">
        <v>2</v>
      </c>
      <c r="H231" s="21" t="s">
        <v>2</v>
      </c>
      <c r="I231" s="21" t="s">
        <v>2</v>
      </c>
      <c r="J231" s="189" t="s">
        <v>2</v>
      </c>
      <c r="K231" s="171"/>
      <c r="L231" s="20"/>
      <c r="M231" s="20"/>
      <c r="N231" s="20"/>
      <c r="S231" s="20"/>
      <c r="T231" s="20"/>
      <c r="U231" s="20"/>
      <c r="V231" s="20"/>
      <c r="W231" s="28"/>
      <c r="X231" s="28"/>
      <c r="Y231" s="28"/>
      <c r="Z231" s="28"/>
      <c r="AA231" s="28"/>
      <c r="AB231" s="28"/>
      <c r="AC231" s="28"/>
    </row>
    <row r="232" spans="1:29" s="96" customFormat="1" ht="19.5" customHeight="1" x14ac:dyDescent="0.5">
      <c r="A232" s="96" t="s">
        <v>438</v>
      </c>
      <c r="B232" s="51">
        <f>N167</f>
        <v>0.20499999999999999</v>
      </c>
      <c r="C232" s="97" t="s">
        <v>436</v>
      </c>
      <c r="D232" s="134">
        <v>0</v>
      </c>
      <c r="E232" s="97" t="s">
        <v>480</v>
      </c>
      <c r="F232" s="154">
        <f>+(4046000)/1000+8307</f>
        <v>12353</v>
      </c>
      <c r="G232" s="154">
        <f>+F232+G230/1000</f>
        <v>14039.303090000003</v>
      </c>
      <c r="H232" s="154">
        <f>+G232+H230/1000</f>
        <v>13200.629090000002</v>
      </c>
      <c r="I232" s="154">
        <f t="shared" ref="I232:M232" si="36">+H232+I230/1000</f>
        <v>13204.792540900333</v>
      </c>
      <c r="J232" s="154">
        <f t="shared" si="36"/>
        <v>13203.259917051419</v>
      </c>
      <c r="K232" s="154">
        <f t="shared" si="36"/>
        <v>12481.52835348919</v>
      </c>
      <c r="L232" s="154">
        <f t="shared" si="36"/>
        <v>10525.394895269408</v>
      </c>
      <c r="M232" s="154">
        <f t="shared" si="36"/>
        <v>7724.5873771917213</v>
      </c>
      <c r="N232" s="100">
        <f>+M232+N230/1000</f>
        <v>4863.2406114214045</v>
      </c>
      <c r="P232" s="51"/>
    </row>
    <row r="233" spans="1:29" ht="16.5" customHeight="1" x14ac:dyDescent="0.3">
      <c r="E233" s="97"/>
      <c r="O233" s="148"/>
      <c r="P233" s="17" t="s">
        <v>466</v>
      </c>
      <c r="Q233" s="144" t="s">
        <v>465</v>
      </c>
      <c r="R233" s="104" t="s">
        <v>469</v>
      </c>
      <c r="S233" s="20"/>
      <c r="T233" s="20"/>
      <c r="U233" s="20"/>
      <c r="V233" s="20"/>
      <c r="W233" s="28"/>
      <c r="X233" s="28"/>
      <c r="Y233" s="28"/>
      <c r="Z233" s="28"/>
      <c r="AA233" s="28"/>
      <c r="AB233" s="28"/>
      <c r="AC233" s="28"/>
    </row>
    <row r="234" spans="1:29" ht="18" customHeight="1" x14ac:dyDescent="0.3">
      <c r="A234" s="17" t="s">
        <v>438</v>
      </c>
      <c r="B234" s="158">
        <v>0.20499999999999999</v>
      </c>
      <c r="C234" s="17" t="s">
        <v>436</v>
      </c>
      <c r="D234" s="143">
        <v>0</v>
      </c>
      <c r="E234" s="97" t="s">
        <v>480</v>
      </c>
      <c r="F234" s="138">
        <v>12353</v>
      </c>
      <c r="G234" s="138">
        <v>14039.303090000003</v>
      </c>
      <c r="H234" s="138">
        <v>13200.629090000002</v>
      </c>
      <c r="I234" s="138">
        <v>13204.792540900333</v>
      </c>
      <c r="J234" s="138">
        <v>13203.259917051419</v>
      </c>
      <c r="K234" s="138">
        <v>12481.52835348919</v>
      </c>
      <c r="L234" s="138">
        <v>10525.394895269408</v>
      </c>
      <c r="M234" s="138">
        <v>7724.5873771917213</v>
      </c>
      <c r="N234" s="138">
        <v>4863.2406114214045</v>
      </c>
      <c r="O234" s="157" t="s">
        <v>476</v>
      </c>
      <c r="P234" s="145">
        <f>+N234-$N$237</f>
        <v>-11548.870478578539</v>
      </c>
      <c r="Q234" s="146">
        <f>+P234/6</f>
        <v>-1924.8117464297566</v>
      </c>
      <c r="R234" s="147">
        <f>-Q234*1000/$O$158</f>
        <v>-2.3163632898566374E-2</v>
      </c>
      <c r="S234" s="17" t="s">
        <v>470</v>
      </c>
      <c r="T234" s="51">
        <f>B234</f>
        <v>0.20499999999999999</v>
      </c>
      <c r="U234" s="20"/>
      <c r="V234" s="20"/>
      <c r="W234" s="28"/>
      <c r="X234" s="28"/>
      <c r="Y234" s="28"/>
      <c r="Z234" s="28"/>
      <c r="AA234" s="28"/>
      <c r="AB234" s="28"/>
      <c r="AC234" s="28"/>
    </row>
    <row r="235" spans="1:29" s="139" customFormat="1" ht="15.6" x14ac:dyDescent="0.3">
      <c r="A235" s="139" t="s">
        <v>438</v>
      </c>
      <c r="B235" s="143">
        <v>0.19289974756226994</v>
      </c>
      <c r="C235" s="139" t="s">
        <v>436</v>
      </c>
      <c r="D235" s="143">
        <v>-2.4200504875460122E-3</v>
      </c>
      <c r="E235" s="97" t="s">
        <v>480</v>
      </c>
      <c r="F235" s="140">
        <v>12353</v>
      </c>
      <c r="G235" s="140">
        <v>14039.303090000003</v>
      </c>
      <c r="H235" s="140">
        <v>13200.629090000002</v>
      </c>
      <c r="I235" s="140">
        <v>13204.792540900333</v>
      </c>
      <c r="J235" s="140">
        <v>12886.741580175501</v>
      </c>
      <c r="K235" s="140">
        <v>11524.205086269674</v>
      </c>
      <c r="L235" s="140">
        <v>8599.9312986147233</v>
      </c>
      <c r="M235" s="140">
        <v>4498.9632281854429</v>
      </c>
      <c r="N235" s="140">
        <v>0</v>
      </c>
      <c r="O235" s="139" t="s">
        <v>477</v>
      </c>
      <c r="P235" s="145">
        <f>+N235-$N$237</f>
        <v>-16412.111089999944</v>
      </c>
      <c r="Q235" s="146">
        <f t="shared" ref="Q235:Q237" si="37">+P235/6</f>
        <v>-2735.3518483333241</v>
      </c>
      <c r="R235" s="147">
        <f t="shared" ref="R235:R237" si="38">-Q235*1000/$O$158</f>
        <v>-3.2917861282139881E-2</v>
      </c>
      <c r="S235" s="139" t="s">
        <v>471</v>
      </c>
      <c r="T235" s="51">
        <f t="shared" ref="T235:T237" si="39">B235</f>
        <v>0.19289974756226994</v>
      </c>
      <c r="U235" s="141"/>
      <c r="V235" s="141"/>
      <c r="W235" s="142"/>
      <c r="X235" s="142"/>
      <c r="Y235" s="142"/>
      <c r="Z235" s="142"/>
      <c r="AA235" s="142"/>
      <c r="AB235" s="142"/>
      <c r="AC235" s="142"/>
    </row>
    <row r="236" spans="1:29" x14ac:dyDescent="0.3">
      <c r="A236" s="17" t="s">
        <v>438</v>
      </c>
      <c r="B236" s="51">
        <v>0.21829575462859693</v>
      </c>
      <c r="C236" s="17" t="s">
        <v>436</v>
      </c>
      <c r="D236" s="81">
        <v>2.6591509257193973E-3</v>
      </c>
      <c r="E236" s="97" t="s">
        <v>480</v>
      </c>
      <c r="F236" s="138">
        <v>12353</v>
      </c>
      <c r="G236" s="138">
        <v>14039.303090000003</v>
      </c>
      <c r="H236" s="138">
        <v>13200.629090000002</v>
      </c>
      <c r="I236" s="138">
        <v>13204.792540900333</v>
      </c>
      <c r="J236" s="138">
        <v>13551.050193676678</v>
      </c>
      <c r="K236" s="138">
        <v>13533.434941942554</v>
      </c>
      <c r="L236" s="138">
        <v>12641.093857680362</v>
      </c>
      <c r="M236" s="138">
        <v>11268.902459043797</v>
      </c>
      <c r="N236" s="138">
        <v>10206.968290000017</v>
      </c>
      <c r="O236" s="157" t="s">
        <v>478</v>
      </c>
      <c r="P236" s="145">
        <f t="shared" ref="P236:P237" si="40">+N236-$N$237</f>
        <v>-6205.1427999999269</v>
      </c>
      <c r="Q236" s="146">
        <f t="shared" si="37"/>
        <v>-1034.1904666666544</v>
      </c>
      <c r="R236" s="147">
        <f t="shared" si="38"/>
        <v>-1.2445688967504261E-2</v>
      </c>
      <c r="S236" s="17" t="s">
        <v>472</v>
      </c>
      <c r="T236" s="51">
        <f t="shared" si="39"/>
        <v>0.21829575462859693</v>
      </c>
      <c r="U236" s="20"/>
      <c r="V236" s="20"/>
      <c r="W236" s="28"/>
      <c r="X236" s="28"/>
      <c r="Y236" s="28"/>
      <c r="Z236" s="28"/>
      <c r="AA236" s="28"/>
      <c r="AB236" s="28"/>
      <c r="AC236" s="28"/>
    </row>
    <row r="237" spans="1:29" x14ac:dyDescent="0.3">
      <c r="A237" s="17" t="s">
        <v>438</v>
      </c>
      <c r="B237" s="51">
        <v>0.23373480037842614</v>
      </c>
      <c r="C237" s="17" t="s">
        <v>436</v>
      </c>
      <c r="D237" s="81">
        <v>5.7469600756852373E-3</v>
      </c>
      <c r="E237" s="97" t="s">
        <v>480</v>
      </c>
      <c r="F237" s="138">
        <v>12353</v>
      </c>
      <c r="G237" s="138">
        <v>14039.303090000003</v>
      </c>
      <c r="H237" s="138">
        <v>13200.629090000002</v>
      </c>
      <c r="I237" s="138">
        <v>13204.792540900333</v>
      </c>
      <c r="J237" s="138">
        <v>13954.904667691571</v>
      </c>
      <c r="K237" s="138">
        <v>14754.910096782414</v>
      </c>
      <c r="L237" s="138">
        <v>15097.845955321609</v>
      </c>
      <c r="M237" s="138">
        <v>15384.565257365031</v>
      </c>
      <c r="N237" s="138">
        <v>16412.111089999944</v>
      </c>
      <c r="O237" s="157" t="s">
        <v>479</v>
      </c>
      <c r="P237" s="145">
        <f t="shared" si="40"/>
        <v>0</v>
      </c>
      <c r="Q237" s="146">
        <f t="shared" si="37"/>
        <v>0</v>
      </c>
      <c r="R237" s="147">
        <f t="shared" si="38"/>
        <v>0</v>
      </c>
      <c r="S237" s="17" t="s">
        <v>473</v>
      </c>
      <c r="T237" s="51">
        <f t="shared" si="39"/>
        <v>0.23373480037842614</v>
      </c>
      <c r="U237" s="20"/>
      <c r="V237" s="20"/>
      <c r="W237" s="28"/>
      <c r="X237" s="28"/>
      <c r="Y237" s="28"/>
      <c r="Z237" s="28"/>
      <c r="AA237" s="28"/>
      <c r="AB237" s="28"/>
      <c r="AC237" s="28"/>
    </row>
    <row r="238" spans="1:29" x14ac:dyDescent="0.3">
      <c r="P238" s="20"/>
      <c r="Q238" s="20"/>
      <c r="R238" s="20"/>
      <c r="S238" s="20"/>
      <c r="T238" s="20"/>
      <c r="U238" s="20"/>
      <c r="V238" s="20"/>
      <c r="W238" s="28"/>
      <c r="X238" s="28"/>
      <c r="Y238" s="28"/>
      <c r="Z238" s="28"/>
      <c r="AA238" s="28"/>
      <c r="AB238" s="28"/>
      <c r="AC238" s="28"/>
    </row>
    <row r="239" spans="1:29" x14ac:dyDescent="0.3">
      <c r="P239" s="20"/>
      <c r="Q239" s="20"/>
      <c r="R239" s="20"/>
      <c r="S239" s="20"/>
      <c r="T239" s="20"/>
      <c r="U239" s="20"/>
      <c r="V239" s="20"/>
      <c r="W239" s="28"/>
      <c r="X239" s="28"/>
      <c r="Y239" s="28"/>
      <c r="Z239" s="28"/>
      <c r="AA239" s="28"/>
      <c r="AB239" s="28"/>
      <c r="AC239" s="28"/>
    </row>
    <row r="240" spans="1:29" x14ac:dyDescent="0.3">
      <c r="P240" s="20"/>
      <c r="Q240" s="20"/>
      <c r="R240" s="20"/>
      <c r="S240" s="20"/>
      <c r="T240" s="20"/>
      <c r="U240" s="20"/>
      <c r="V240" s="20"/>
      <c r="W240" s="28"/>
      <c r="X240" s="28"/>
      <c r="Y240" s="28"/>
      <c r="Z240" s="28"/>
      <c r="AA240" s="28"/>
      <c r="AB240" s="28"/>
      <c r="AC240" s="28"/>
    </row>
    <row r="241" spans="1:29" x14ac:dyDescent="0.3">
      <c r="A241" s="192" t="s">
        <v>483</v>
      </c>
      <c r="B241" s="192"/>
      <c r="C241" s="192"/>
      <c r="P241" s="20"/>
      <c r="Q241" s="20"/>
      <c r="R241" s="20"/>
      <c r="S241" s="20"/>
      <c r="T241" s="20"/>
      <c r="U241" s="20"/>
      <c r="V241" s="20"/>
      <c r="W241" s="28"/>
      <c r="X241" s="28"/>
      <c r="Y241" s="28"/>
      <c r="Z241" s="28"/>
      <c r="AA241" s="28"/>
      <c r="AB241" s="28"/>
      <c r="AC241" s="28"/>
    </row>
    <row r="242" spans="1:29" x14ac:dyDescent="0.3">
      <c r="A242" s="192"/>
      <c r="B242" s="192"/>
      <c r="C242" s="192"/>
      <c r="P242" s="20"/>
      <c r="Q242" s="20"/>
      <c r="R242" s="20"/>
      <c r="S242" s="20"/>
      <c r="T242" s="20"/>
      <c r="U242" s="20"/>
      <c r="V242" s="20"/>
      <c r="W242" s="28"/>
      <c r="X242" s="28"/>
      <c r="Y242" s="28"/>
      <c r="Z242" s="28"/>
      <c r="AA242" s="28"/>
      <c r="AB242" s="28"/>
      <c r="AC242" s="28"/>
    </row>
    <row r="243" spans="1:29" x14ac:dyDescent="0.3">
      <c r="A243" s="192"/>
      <c r="B243" s="192"/>
      <c r="C243" s="192"/>
      <c r="P243" s="20"/>
      <c r="Q243" s="20"/>
      <c r="R243" s="20"/>
      <c r="S243" s="20"/>
      <c r="T243" s="20"/>
      <c r="U243" s="20"/>
      <c r="V243" s="20"/>
      <c r="W243" s="28"/>
      <c r="X243" s="28"/>
      <c r="Y243" s="28"/>
      <c r="Z243" s="28"/>
      <c r="AA243" s="28"/>
      <c r="AB243" s="28"/>
      <c r="AC243" s="28"/>
    </row>
    <row r="244" spans="1:29" x14ac:dyDescent="0.3">
      <c r="A244" s="192"/>
      <c r="B244" s="192"/>
      <c r="C244" s="192"/>
      <c r="P244" s="20"/>
      <c r="Q244" s="20"/>
      <c r="R244" s="20"/>
      <c r="S244" s="20"/>
      <c r="T244" s="20"/>
      <c r="U244" s="20"/>
      <c r="V244" s="20"/>
      <c r="W244" s="28"/>
      <c r="X244" s="28"/>
      <c r="Y244" s="28"/>
      <c r="Z244" s="28"/>
      <c r="AA244" s="28"/>
      <c r="AB244" s="28"/>
      <c r="AC244" s="28"/>
    </row>
    <row r="245" spans="1:29" x14ac:dyDescent="0.3">
      <c r="A245" s="192"/>
      <c r="B245" s="192"/>
      <c r="C245" s="192"/>
      <c r="P245" s="20"/>
      <c r="Q245" s="20"/>
      <c r="R245" s="20"/>
      <c r="S245" s="20"/>
      <c r="T245" s="20"/>
      <c r="U245" s="20"/>
      <c r="V245" s="20"/>
      <c r="W245" s="28"/>
      <c r="X245" s="28"/>
      <c r="Y245" s="28"/>
      <c r="Z245" s="28"/>
      <c r="AA245" s="28"/>
      <c r="AB245" s="28"/>
      <c r="AC245" s="28"/>
    </row>
    <row r="246" spans="1:29" x14ac:dyDescent="0.3">
      <c r="A246" s="192"/>
      <c r="B246" s="192"/>
      <c r="C246" s="192"/>
      <c r="P246" s="20"/>
      <c r="Q246" s="20"/>
      <c r="R246" s="20"/>
      <c r="S246" s="20"/>
      <c r="T246" s="20"/>
      <c r="U246" s="20"/>
      <c r="V246" s="20"/>
      <c r="W246" s="28"/>
      <c r="X246" s="28"/>
      <c r="Y246" s="28"/>
      <c r="Z246" s="28"/>
      <c r="AA246" s="28"/>
      <c r="AB246" s="28"/>
      <c r="AC246" s="28"/>
    </row>
    <row r="247" spans="1:29" x14ac:dyDescent="0.3">
      <c r="A247" s="192"/>
      <c r="B247" s="192"/>
      <c r="C247" s="192"/>
      <c r="P247" s="20"/>
      <c r="Q247" s="20"/>
      <c r="R247" s="20"/>
      <c r="S247" s="20"/>
      <c r="T247" s="20"/>
      <c r="U247" s="20"/>
      <c r="V247" s="20"/>
      <c r="W247" s="28"/>
      <c r="X247" s="28"/>
      <c r="Y247" s="28"/>
      <c r="Z247" s="28"/>
      <c r="AA247" s="28"/>
      <c r="AB247" s="28"/>
      <c r="AC247" s="28"/>
    </row>
    <row r="248" spans="1:29" x14ac:dyDescent="0.3">
      <c r="P248" s="20"/>
      <c r="Q248" s="20"/>
      <c r="R248" s="20"/>
      <c r="S248" s="20"/>
      <c r="T248" s="20"/>
      <c r="U248" s="20"/>
      <c r="V248" s="20"/>
      <c r="W248" s="28"/>
      <c r="X248" s="28"/>
      <c r="Y248" s="28"/>
      <c r="Z248" s="28"/>
      <c r="AA248" s="28"/>
      <c r="AB248" s="28"/>
      <c r="AC248" s="28"/>
    </row>
    <row r="249" spans="1:29" x14ac:dyDescent="0.3">
      <c r="P249" s="20"/>
      <c r="Q249" s="20"/>
      <c r="R249" s="20"/>
      <c r="S249" s="20"/>
      <c r="T249" s="20"/>
      <c r="U249" s="20"/>
      <c r="V249" s="20"/>
      <c r="W249" s="28"/>
      <c r="X249" s="28"/>
      <c r="Y249" s="28"/>
      <c r="Z249" s="28"/>
      <c r="AA249" s="28"/>
      <c r="AB249" s="28"/>
      <c r="AC249" s="28"/>
    </row>
    <row r="250" spans="1:29" x14ac:dyDescent="0.3">
      <c r="P250" s="20"/>
      <c r="Q250" s="20"/>
      <c r="R250" s="20"/>
      <c r="S250" s="20"/>
      <c r="T250" s="20"/>
      <c r="U250" s="20"/>
      <c r="V250" s="20"/>
      <c r="W250" s="28"/>
      <c r="X250" s="28"/>
      <c r="Y250" s="28"/>
      <c r="Z250" s="28"/>
      <c r="AA250" s="28"/>
      <c r="AB250" s="28"/>
      <c r="AC250" s="28"/>
    </row>
    <row r="251" spans="1:29" x14ac:dyDescent="0.3">
      <c r="P251" s="20"/>
      <c r="Q251" s="20"/>
      <c r="R251" s="20"/>
      <c r="S251" s="20"/>
      <c r="T251" s="20"/>
      <c r="U251" s="20"/>
      <c r="V251" s="20"/>
      <c r="W251" s="28"/>
      <c r="X251" s="28"/>
      <c r="Y251" s="28"/>
      <c r="Z251" s="28"/>
      <c r="AA251" s="28"/>
      <c r="AB251" s="28"/>
      <c r="AC251" s="28"/>
    </row>
    <row r="252" spans="1:29" x14ac:dyDescent="0.3">
      <c r="P252" s="20"/>
      <c r="Q252" s="20"/>
      <c r="R252" s="20"/>
      <c r="S252" s="20"/>
      <c r="T252" s="20"/>
      <c r="U252" s="20"/>
      <c r="V252" s="20"/>
      <c r="W252" s="28"/>
      <c r="X252" s="28"/>
      <c r="Y252" s="28"/>
      <c r="Z252" s="28"/>
      <c r="AA252" s="28"/>
      <c r="AB252" s="28"/>
      <c r="AC252" s="28"/>
    </row>
    <row r="253" spans="1:29" x14ac:dyDescent="0.3">
      <c r="P253" s="20"/>
      <c r="Q253" s="20"/>
      <c r="R253" s="20"/>
      <c r="S253" s="20"/>
      <c r="T253" s="20"/>
      <c r="U253" s="20"/>
      <c r="V253" s="20"/>
      <c r="W253" s="28"/>
      <c r="X253" s="28"/>
      <c r="Y253" s="28"/>
      <c r="Z253" s="28"/>
      <c r="AA253" s="28"/>
      <c r="AB253" s="28"/>
      <c r="AC253" s="28"/>
    </row>
    <row r="254" spans="1:29" x14ac:dyDescent="0.3">
      <c r="P254" s="20"/>
      <c r="Q254" s="20"/>
      <c r="R254" s="20"/>
      <c r="S254" s="20"/>
      <c r="T254" s="20"/>
      <c r="U254" s="20"/>
      <c r="V254" s="20"/>
      <c r="W254" s="28"/>
      <c r="X254" s="28"/>
      <c r="Y254" s="28"/>
      <c r="Z254" s="28"/>
      <c r="AA254" s="28"/>
      <c r="AB254" s="28"/>
      <c r="AC254" s="28"/>
    </row>
    <row r="255" spans="1:29" x14ac:dyDescent="0.3">
      <c r="P255" s="20"/>
      <c r="Q255" s="20"/>
      <c r="R255" s="20"/>
      <c r="S255" s="20"/>
      <c r="T255" s="20"/>
      <c r="U255" s="20"/>
      <c r="V255" s="20"/>
      <c r="W255" s="28"/>
      <c r="X255" s="28"/>
      <c r="Y255" s="28"/>
      <c r="Z255" s="28"/>
      <c r="AA255" s="28"/>
      <c r="AB255" s="28"/>
      <c r="AC255" s="28"/>
    </row>
    <row r="256" spans="1:29" x14ac:dyDescent="0.3">
      <c r="P256" s="20"/>
      <c r="Q256" s="20"/>
      <c r="R256" s="20"/>
      <c r="S256" s="20"/>
      <c r="T256" s="20"/>
      <c r="U256" s="20"/>
      <c r="V256" s="20"/>
      <c r="W256" s="28"/>
      <c r="X256" s="28"/>
      <c r="Y256" s="28"/>
      <c r="Z256" s="28"/>
      <c r="AA256" s="28"/>
      <c r="AB256" s="28"/>
      <c r="AC256" s="28"/>
    </row>
    <row r="257" spans="4:29" x14ac:dyDescent="0.3">
      <c r="P257" s="20"/>
      <c r="Q257" s="20"/>
      <c r="R257" s="20"/>
      <c r="S257" s="20"/>
      <c r="T257" s="20"/>
      <c r="U257" s="20"/>
      <c r="V257" s="20"/>
      <c r="W257" s="28"/>
      <c r="X257" s="28"/>
      <c r="Y257" s="28"/>
      <c r="Z257" s="28"/>
      <c r="AA257" s="28"/>
      <c r="AB257" s="28"/>
      <c r="AC257" s="28"/>
    </row>
    <row r="258" spans="4:29" x14ac:dyDescent="0.3">
      <c r="P258" s="20"/>
      <c r="Q258" s="20"/>
      <c r="R258" s="20"/>
      <c r="S258" s="20"/>
      <c r="T258" s="20"/>
      <c r="U258" s="20"/>
      <c r="V258" s="20"/>
      <c r="W258" s="28"/>
      <c r="X258" s="28"/>
      <c r="Y258" s="28"/>
      <c r="Z258" s="28"/>
      <c r="AA258" s="28"/>
      <c r="AB258" s="28"/>
      <c r="AC258" s="28"/>
    </row>
    <row r="259" spans="4:29" x14ac:dyDescent="0.3">
      <c r="P259" s="20"/>
      <c r="Q259" s="20"/>
      <c r="R259" s="20"/>
      <c r="S259" s="20"/>
      <c r="T259" s="20"/>
      <c r="U259" s="20"/>
      <c r="V259" s="20"/>
      <c r="W259" s="28"/>
      <c r="X259" s="28"/>
      <c r="Y259" s="28"/>
      <c r="Z259" s="28"/>
      <c r="AA259" s="28"/>
      <c r="AB259" s="28"/>
      <c r="AC259" s="28"/>
    </row>
    <row r="260" spans="4:29" x14ac:dyDescent="0.3">
      <c r="P260" s="20"/>
      <c r="Q260" s="20"/>
      <c r="R260" s="20"/>
      <c r="S260" s="20"/>
      <c r="T260" s="20"/>
      <c r="U260" s="20"/>
      <c r="V260" s="20"/>
      <c r="W260" s="28"/>
      <c r="X260" s="28"/>
      <c r="Y260" s="28"/>
      <c r="Z260" s="28"/>
      <c r="AA260" s="28"/>
      <c r="AB260" s="28"/>
      <c r="AC260" s="28"/>
    </row>
    <row r="261" spans="4:29" x14ac:dyDescent="0.3">
      <c r="P261" s="20"/>
      <c r="Q261" s="20"/>
      <c r="R261" s="20"/>
      <c r="S261" s="20"/>
      <c r="T261" s="20"/>
      <c r="U261" s="20"/>
      <c r="V261" s="20"/>
      <c r="W261" s="28"/>
      <c r="X261" s="28"/>
      <c r="Y261" s="28"/>
      <c r="Z261" s="28"/>
      <c r="AA261" s="28"/>
      <c r="AB261" s="28"/>
      <c r="AC261" s="28"/>
    </row>
    <row r="262" spans="4:29" x14ac:dyDescent="0.3">
      <c r="P262" s="20"/>
      <c r="Q262" s="20"/>
      <c r="R262" s="20"/>
      <c r="S262" s="20"/>
      <c r="T262" s="20"/>
      <c r="U262" s="20"/>
      <c r="V262" s="20"/>
      <c r="W262" s="28"/>
      <c r="X262" s="28"/>
      <c r="Y262" s="28"/>
      <c r="Z262" s="28"/>
      <c r="AA262" s="28"/>
      <c r="AB262" s="28"/>
      <c r="AC262" s="28"/>
    </row>
    <row r="263" spans="4:29" x14ac:dyDescent="0.3">
      <c r="P263" s="20"/>
      <c r="Q263" s="20"/>
      <c r="R263" s="20"/>
      <c r="S263" s="20"/>
      <c r="T263" s="20"/>
      <c r="U263" s="20"/>
      <c r="V263" s="20"/>
      <c r="W263" s="28"/>
      <c r="X263" s="28"/>
      <c r="Y263" s="28"/>
      <c r="Z263" s="28"/>
      <c r="AA263" s="28"/>
      <c r="AB263" s="28"/>
      <c r="AC263" s="28"/>
    </row>
    <row r="264" spans="4:29" x14ac:dyDescent="0.3">
      <c r="P264" s="20"/>
      <c r="Q264" s="20"/>
      <c r="R264" s="20"/>
      <c r="S264" s="20"/>
      <c r="T264" s="20"/>
      <c r="U264" s="20"/>
      <c r="V264" s="20"/>
      <c r="W264" s="28"/>
      <c r="X264" s="28"/>
      <c r="Y264" s="28"/>
      <c r="Z264" s="28"/>
      <c r="AA264" s="28"/>
      <c r="AB264" s="28"/>
      <c r="AC264" s="28"/>
    </row>
    <row r="265" spans="4:29" x14ac:dyDescent="0.3">
      <c r="P265" s="20"/>
      <c r="Q265" s="20"/>
      <c r="R265" s="20"/>
      <c r="S265" s="20"/>
      <c r="T265" s="20"/>
      <c r="U265" s="20"/>
      <c r="V265" s="20"/>
      <c r="W265" s="28"/>
      <c r="X265" s="28"/>
      <c r="Y265" s="28"/>
      <c r="Z265" s="28"/>
      <c r="AA265" s="28"/>
      <c r="AB265" s="28"/>
      <c r="AC265" s="28"/>
    </row>
    <row r="266" spans="4:29" x14ac:dyDescent="0.3">
      <c r="P266" s="20"/>
      <c r="Q266" s="20"/>
      <c r="R266" s="20"/>
      <c r="S266" s="20"/>
      <c r="T266" s="20"/>
      <c r="U266" s="20"/>
      <c r="V266" s="20"/>
      <c r="W266" s="28"/>
      <c r="X266" s="28"/>
      <c r="Y266" s="28"/>
      <c r="Z266" s="28"/>
      <c r="AA266" s="28"/>
      <c r="AB266" s="28"/>
      <c r="AC266" s="28"/>
    </row>
    <row r="267" spans="4:29" ht="15" thickBot="1" x14ac:dyDescent="0.35">
      <c r="P267" s="20"/>
      <c r="Q267" s="20"/>
      <c r="R267" s="20"/>
      <c r="S267" s="20"/>
      <c r="T267" s="20"/>
      <c r="U267" s="20"/>
      <c r="V267" s="20"/>
      <c r="W267" s="28"/>
      <c r="X267" s="28"/>
      <c r="Y267" s="28"/>
      <c r="Z267" s="28"/>
      <c r="AA267" s="28"/>
      <c r="AB267" s="28"/>
      <c r="AC267" s="28"/>
    </row>
    <row r="268" spans="4:29" ht="15" thickBot="1" x14ac:dyDescent="0.35">
      <c r="D268" s="124" t="s">
        <v>394</v>
      </c>
      <c r="E268" s="156" t="s">
        <v>441</v>
      </c>
      <c r="F268" s="118"/>
      <c r="G268" s="156" t="s">
        <v>442</v>
      </c>
      <c r="H268" s="156" t="s">
        <v>443</v>
      </c>
      <c r="I268" s="156" t="s">
        <v>444</v>
      </c>
      <c r="J268" s="156" t="s">
        <v>445</v>
      </c>
      <c r="K268" s="156" t="s">
        <v>446</v>
      </c>
      <c r="L268" s="156" t="s">
        <v>447</v>
      </c>
      <c r="M268" s="156" t="s">
        <v>448</v>
      </c>
      <c r="N268" s="156" t="s">
        <v>449</v>
      </c>
      <c r="O268" s="156" t="s">
        <v>451</v>
      </c>
      <c r="P268" s="20"/>
      <c r="Q268" s="20"/>
      <c r="R268" s="20"/>
      <c r="S268" s="20"/>
      <c r="T268" s="20"/>
      <c r="U268" s="20"/>
      <c r="V268" s="20"/>
      <c r="W268" s="28"/>
      <c r="X268" s="28"/>
      <c r="Y268" s="28"/>
      <c r="Z268" s="28"/>
      <c r="AA268" s="28"/>
      <c r="AB268" s="28"/>
      <c r="AC268" s="28"/>
    </row>
    <row r="269" spans="4:29" ht="15" thickBot="1" x14ac:dyDescent="0.35">
      <c r="D269" s="119"/>
      <c r="E269" s="155" t="s">
        <v>450</v>
      </c>
      <c r="F269" s="156"/>
      <c r="G269" s="122">
        <v>94727.278048780485</v>
      </c>
      <c r="H269" s="122">
        <v>96305.945194383079</v>
      </c>
      <c r="I269" s="122">
        <v>97635.967973832405</v>
      </c>
      <c r="J269" s="122">
        <v>100979.31930966821</v>
      </c>
      <c r="K269" s="122">
        <v>103987.08901908269</v>
      </c>
      <c r="L269" s="122">
        <v>105178.98132460014</v>
      </c>
      <c r="M269" s="122">
        <v>105267.14184265753</v>
      </c>
      <c r="N269" s="122">
        <v>105978.53335892827</v>
      </c>
      <c r="O269" s="122">
        <v>106681.32191881874</v>
      </c>
      <c r="P269" s="20"/>
      <c r="Q269" s="20"/>
      <c r="R269" s="20"/>
      <c r="S269" s="20"/>
      <c r="T269" s="20"/>
      <c r="U269" s="20"/>
      <c r="V269" s="20"/>
      <c r="W269" s="28"/>
      <c r="X269" s="28"/>
      <c r="Y269" s="28"/>
      <c r="Z269" s="28"/>
      <c r="AA269" s="28"/>
      <c r="AB269" s="28"/>
      <c r="AC269" s="28"/>
    </row>
    <row r="270" spans="4:29" ht="15" thickBot="1" x14ac:dyDescent="0.35">
      <c r="D270" s="119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20"/>
      <c r="Q270" s="20"/>
      <c r="R270" s="20"/>
      <c r="S270" s="20"/>
      <c r="T270" s="20"/>
      <c r="U270" s="20"/>
      <c r="V270" s="20"/>
      <c r="W270" s="28"/>
      <c r="X270" s="28"/>
      <c r="Y270" s="28"/>
      <c r="Z270" s="28"/>
      <c r="AA270" s="28"/>
      <c r="AB270" s="28"/>
      <c r="AC270" s="28"/>
    </row>
    <row r="271" spans="4:29" ht="15" thickBot="1" x14ac:dyDescent="0.35">
      <c r="D271" s="121" t="s">
        <v>410</v>
      </c>
      <c r="E271" s="120" t="s">
        <v>441</v>
      </c>
      <c r="F271" s="126"/>
      <c r="G271" s="120" t="s">
        <v>442</v>
      </c>
      <c r="H271" s="120" t="s">
        <v>443</v>
      </c>
      <c r="I271" s="120" t="s">
        <v>444</v>
      </c>
      <c r="J271" s="120" t="s">
        <v>445</v>
      </c>
      <c r="K271" s="120" t="s">
        <v>446</v>
      </c>
      <c r="L271" s="120" t="s">
        <v>447</v>
      </c>
      <c r="M271" s="120" t="s">
        <v>448</v>
      </c>
      <c r="N271" s="120" t="s">
        <v>449</v>
      </c>
      <c r="O271" s="120" t="s">
        <v>451</v>
      </c>
      <c r="P271" s="20"/>
      <c r="Q271" s="20"/>
      <c r="R271" s="20"/>
      <c r="S271" s="20"/>
      <c r="T271" s="20"/>
      <c r="U271" s="20"/>
      <c r="V271" s="20"/>
      <c r="W271" s="28"/>
      <c r="X271" s="28"/>
      <c r="Y271" s="28"/>
      <c r="Z271" s="28"/>
      <c r="AA271" s="28"/>
      <c r="AB271" s="28"/>
      <c r="AC271" s="28"/>
    </row>
    <row r="272" spans="4:29" ht="15" thickBot="1" x14ac:dyDescent="0.35">
      <c r="D272" s="119"/>
      <c r="E272" s="155" t="s">
        <v>450</v>
      </c>
      <c r="F272" s="156"/>
      <c r="G272" s="122">
        <v>24203.852380952401</v>
      </c>
      <c r="H272" s="122">
        <v>24509.134339871292</v>
      </c>
      <c r="I272" s="122">
        <v>24839.518200068134</v>
      </c>
      <c r="J272" s="122">
        <v>25949.926792284648</v>
      </c>
      <c r="K272" s="122">
        <v>26802.883547507958</v>
      </c>
      <c r="L272" s="122">
        <v>27215.969450452245</v>
      </c>
      <c r="M272" s="122">
        <v>28082.738585785461</v>
      </c>
      <c r="N272" s="122">
        <v>28332.771202943546</v>
      </c>
      <c r="O272" s="122">
        <v>28656.058093919117</v>
      </c>
      <c r="P272" s="20"/>
      <c r="Q272" s="20"/>
      <c r="R272" s="20"/>
      <c r="S272" s="20"/>
      <c r="T272" s="20"/>
      <c r="U272" s="20"/>
      <c r="V272" s="20"/>
      <c r="W272" s="28"/>
      <c r="X272" s="28"/>
      <c r="Y272" s="28"/>
      <c r="Z272" s="28"/>
      <c r="AA272" s="28"/>
      <c r="AB272" s="28"/>
      <c r="AC272" s="28"/>
    </row>
    <row r="273" spans="4:29" x14ac:dyDescent="0.3">
      <c r="P273" s="20"/>
      <c r="Q273" s="20"/>
      <c r="R273" s="20"/>
      <c r="S273" s="20"/>
      <c r="T273" s="20"/>
      <c r="U273" s="20"/>
      <c r="V273" s="20"/>
      <c r="W273" s="28"/>
      <c r="X273" s="28"/>
      <c r="Y273" s="28"/>
      <c r="Z273" s="28"/>
      <c r="AA273" s="28"/>
      <c r="AB273" s="28"/>
      <c r="AC273" s="28"/>
    </row>
    <row r="274" spans="4:29" x14ac:dyDescent="0.3">
      <c r="D274" s="17" t="s">
        <v>475</v>
      </c>
      <c r="G274" s="152">
        <f>G269+G272</f>
        <v>118931.13042973289</v>
      </c>
      <c r="H274" s="152">
        <f t="shared" ref="H274:O274" si="41">H269+H272</f>
        <v>120815.07953425437</v>
      </c>
      <c r="I274" s="152">
        <f t="shared" si="41"/>
        <v>122475.48617390054</v>
      </c>
      <c r="J274" s="152">
        <f t="shared" si="41"/>
        <v>126929.24610195286</v>
      </c>
      <c r="K274" s="152">
        <f t="shared" si="41"/>
        <v>130789.97256659064</v>
      </c>
      <c r="L274" s="152">
        <f t="shared" si="41"/>
        <v>132394.95077505239</v>
      </c>
      <c r="M274" s="152">
        <f t="shared" si="41"/>
        <v>133349.88042844299</v>
      </c>
      <c r="N274" s="152">
        <f t="shared" si="41"/>
        <v>134311.3045618718</v>
      </c>
      <c r="O274" s="152">
        <f t="shared" si="41"/>
        <v>135337.38001273785</v>
      </c>
      <c r="P274" s="20"/>
      <c r="Q274" s="20"/>
      <c r="R274" s="20"/>
      <c r="S274" s="20"/>
      <c r="T274" s="20"/>
      <c r="U274" s="20"/>
      <c r="V274" s="20"/>
      <c r="W274" s="28"/>
      <c r="X274" s="28"/>
      <c r="Y274" s="28"/>
      <c r="Z274" s="28"/>
      <c r="AA274" s="28"/>
      <c r="AB274" s="28"/>
      <c r="AC274" s="28"/>
    </row>
    <row r="275" spans="4:29" x14ac:dyDescent="0.3">
      <c r="P275" s="20"/>
      <c r="Q275" s="20"/>
      <c r="R275" s="20"/>
      <c r="S275" s="20"/>
      <c r="T275" s="20"/>
      <c r="U275" s="20"/>
      <c r="V275" s="20"/>
      <c r="W275" s="28"/>
      <c r="X275" s="28"/>
      <c r="Y275" s="28"/>
      <c r="Z275" s="28"/>
      <c r="AA275" s="28"/>
      <c r="AB275" s="28"/>
      <c r="AC275" s="28"/>
    </row>
    <row r="276" spans="4:29" x14ac:dyDescent="0.3">
      <c r="P276" s="20"/>
      <c r="Q276" s="20"/>
      <c r="R276" s="20"/>
      <c r="S276" s="20"/>
      <c r="T276" s="20"/>
      <c r="U276" s="20"/>
      <c r="V276" s="20"/>
      <c r="W276" s="28"/>
      <c r="X276" s="28"/>
      <c r="Y276" s="28"/>
      <c r="Z276" s="28"/>
      <c r="AA276" s="28"/>
      <c r="AB276" s="28"/>
      <c r="AC276" s="28"/>
    </row>
    <row r="277" spans="4:29" x14ac:dyDescent="0.3">
      <c r="P277" s="20"/>
      <c r="Q277" s="20"/>
      <c r="R277" s="20"/>
      <c r="S277" s="20"/>
      <c r="T277" s="20"/>
      <c r="U277" s="20"/>
      <c r="V277" s="20"/>
      <c r="W277" s="28"/>
      <c r="X277" s="28"/>
      <c r="Y277" s="28"/>
      <c r="Z277" s="28"/>
      <c r="AA277" s="28"/>
      <c r="AB277" s="28"/>
      <c r="AC277" s="28"/>
    </row>
    <row r="278" spans="4:29" x14ac:dyDescent="0.3">
      <c r="P278" s="20"/>
      <c r="Q278" s="20"/>
      <c r="R278" s="20"/>
      <c r="S278" s="20"/>
      <c r="T278" s="20"/>
      <c r="U278" s="20"/>
      <c r="V278" s="20"/>
      <c r="W278" s="28"/>
      <c r="X278" s="28"/>
      <c r="Y278" s="28"/>
      <c r="Z278" s="28"/>
      <c r="AA278" s="28"/>
      <c r="AB278" s="28"/>
      <c r="AC278" s="28"/>
    </row>
    <row r="279" spans="4:29" x14ac:dyDescent="0.3">
      <c r="P279" s="20"/>
      <c r="Q279" s="20"/>
      <c r="R279" s="20"/>
      <c r="S279" s="20"/>
      <c r="T279" s="20"/>
      <c r="U279" s="20"/>
      <c r="V279" s="20"/>
      <c r="W279" s="28"/>
      <c r="X279" s="28"/>
      <c r="Y279" s="28"/>
      <c r="Z279" s="28"/>
      <c r="AA279" s="28"/>
      <c r="AB279" s="28"/>
      <c r="AC279" s="28"/>
    </row>
    <row r="280" spans="4:29" x14ac:dyDescent="0.3">
      <c r="P280" s="20"/>
      <c r="Q280" s="20"/>
      <c r="R280" s="20"/>
      <c r="S280" s="20"/>
      <c r="T280" s="20"/>
      <c r="U280" s="20"/>
      <c r="V280" s="20"/>
      <c r="W280" s="28"/>
      <c r="X280" s="28"/>
      <c r="Y280" s="28"/>
      <c r="Z280" s="28"/>
      <c r="AA280" s="28"/>
      <c r="AB280" s="28"/>
      <c r="AC280" s="28"/>
    </row>
    <row r="281" spans="4:29" x14ac:dyDescent="0.3">
      <c r="P281" s="20"/>
      <c r="Q281" s="20"/>
      <c r="R281" s="20"/>
      <c r="S281" s="20"/>
      <c r="T281" s="20"/>
      <c r="U281" s="20"/>
      <c r="V281" s="20"/>
      <c r="W281" s="28"/>
      <c r="X281" s="28"/>
      <c r="Y281" s="28"/>
      <c r="Z281" s="28"/>
      <c r="AA281" s="28"/>
      <c r="AB281" s="28"/>
      <c r="AC281" s="28"/>
    </row>
    <row r="282" spans="4:29" x14ac:dyDescent="0.3">
      <c r="P282" s="20"/>
      <c r="Q282" s="20"/>
      <c r="R282" s="20"/>
      <c r="S282" s="20"/>
      <c r="T282" s="20"/>
      <c r="U282" s="20"/>
      <c r="V282" s="20"/>
      <c r="W282" s="28"/>
      <c r="X282" s="28"/>
      <c r="Y282" s="28"/>
      <c r="Z282" s="28"/>
      <c r="AA282" s="28"/>
      <c r="AB282" s="28"/>
      <c r="AC282" s="28"/>
    </row>
    <row r="283" spans="4:29" x14ac:dyDescent="0.3">
      <c r="P283" s="20"/>
      <c r="Q283" s="20"/>
      <c r="R283" s="20"/>
      <c r="S283" s="20"/>
      <c r="T283" s="20"/>
      <c r="U283" s="20"/>
      <c r="V283" s="20"/>
      <c r="W283" s="28"/>
      <c r="X283" s="28"/>
      <c r="Y283" s="28"/>
      <c r="Z283" s="28"/>
      <c r="AA283" s="28"/>
      <c r="AB283" s="28"/>
      <c r="AC283" s="28"/>
    </row>
    <row r="284" spans="4:29" x14ac:dyDescent="0.3">
      <c r="P284" s="20"/>
      <c r="Q284" s="20"/>
      <c r="R284" s="20"/>
      <c r="S284" s="20"/>
      <c r="T284" s="20"/>
      <c r="U284" s="20"/>
      <c r="V284" s="20"/>
      <c r="W284" s="28"/>
      <c r="X284" s="28"/>
      <c r="Y284" s="28"/>
      <c r="Z284" s="28"/>
      <c r="AA284" s="28"/>
      <c r="AB284" s="28"/>
      <c r="AC284" s="28"/>
    </row>
    <row r="285" spans="4:29" x14ac:dyDescent="0.3">
      <c r="P285" s="20"/>
      <c r="Q285" s="20"/>
      <c r="R285" s="20"/>
      <c r="S285" s="20"/>
      <c r="T285" s="20"/>
      <c r="U285" s="20"/>
      <c r="V285" s="20"/>
      <c r="W285" s="28"/>
      <c r="X285" s="28"/>
      <c r="Y285" s="28"/>
      <c r="Z285" s="28"/>
      <c r="AA285" s="28"/>
      <c r="AB285" s="28"/>
      <c r="AC285" s="28"/>
    </row>
    <row r="286" spans="4:29" x14ac:dyDescent="0.3">
      <c r="P286" s="20"/>
      <c r="Q286" s="20"/>
      <c r="R286" s="20"/>
      <c r="S286" s="20"/>
      <c r="T286" s="20"/>
      <c r="U286" s="20"/>
      <c r="V286" s="20"/>
      <c r="W286" s="28"/>
      <c r="X286" s="28"/>
      <c r="Y286" s="28"/>
      <c r="Z286" s="28"/>
      <c r="AA286" s="28"/>
      <c r="AB286" s="28"/>
      <c r="AC286" s="28"/>
    </row>
    <row r="287" spans="4:29" x14ac:dyDescent="0.3">
      <c r="P287" s="20"/>
      <c r="Q287" s="20"/>
      <c r="R287" s="20"/>
      <c r="S287" s="20"/>
      <c r="T287" s="20"/>
      <c r="U287" s="20"/>
      <c r="V287" s="20"/>
      <c r="W287" s="28"/>
      <c r="X287" s="28"/>
      <c r="Y287" s="28"/>
      <c r="Z287" s="28"/>
      <c r="AA287" s="28"/>
      <c r="AB287" s="28"/>
      <c r="AC287" s="28"/>
    </row>
    <row r="288" spans="4:29" x14ac:dyDescent="0.3">
      <c r="P288" s="20"/>
      <c r="Q288" s="20"/>
      <c r="R288" s="20"/>
      <c r="S288" s="20"/>
      <c r="T288" s="20"/>
      <c r="U288" s="20"/>
      <c r="V288" s="20"/>
      <c r="W288" s="28"/>
      <c r="X288" s="28"/>
      <c r="Y288" s="28"/>
      <c r="Z288" s="28"/>
      <c r="AA288" s="28"/>
      <c r="AB288" s="28"/>
      <c r="AC288" s="28"/>
    </row>
    <row r="289" spans="16:29" x14ac:dyDescent="0.3">
      <c r="P289" s="20"/>
      <c r="Q289" s="20"/>
      <c r="R289" s="20"/>
      <c r="S289" s="20"/>
      <c r="T289" s="20"/>
      <c r="U289" s="20"/>
      <c r="V289" s="20"/>
      <c r="W289" s="28"/>
      <c r="X289" s="28"/>
      <c r="Y289" s="28"/>
      <c r="Z289" s="28"/>
      <c r="AA289" s="28"/>
      <c r="AB289" s="28"/>
      <c r="AC289" s="28"/>
    </row>
    <row r="290" spans="16:29" x14ac:dyDescent="0.3">
      <c r="P290" s="20"/>
      <c r="Q290" s="20"/>
      <c r="R290" s="20"/>
      <c r="S290" s="20"/>
      <c r="T290" s="20"/>
      <c r="U290" s="20"/>
      <c r="V290" s="20"/>
      <c r="W290" s="28"/>
      <c r="X290" s="28"/>
      <c r="Y290" s="28"/>
      <c r="Z290" s="28"/>
      <c r="AA290" s="28"/>
      <c r="AB290" s="28"/>
      <c r="AC290" s="28"/>
    </row>
    <row r="291" spans="16:29" x14ac:dyDescent="0.3">
      <c r="P291" s="20"/>
      <c r="Q291" s="20"/>
      <c r="R291" s="20"/>
      <c r="S291" s="20"/>
      <c r="T291" s="20"/>
      <c r="U291" s="20"/>
      <c r="V291" s="20"/>
      <c r="W291" s="28"/>
      <c r="X291" s="28"/>
      <c r="Y291" s="28"/>
      <c r="Z291" s="28"/>
      <c r="AA291" s="28"/>
      <c r="AB291" s="28"/>
      <c r="AC291" s="28"/>
    </row>
    <row r="292" spans="16:29" x14ac:dyDescent="0.3">
      <c r="P292" s="20"/>
      <c r="Q292" s="20"/>
      <c r="R292" s="20"/>
      <c r="S292" s="20"/>
      <c r="T292" s="20"/>
      <c r="U292" s="20"/>
      <c r="V292" s="20"/>
      <c r="W292" s="28"/>
      <c r="X292" s="28"/>
      <c r="Y292" s="28"/>
      <c r="Z292" s="28"/>
      <c r="AA292" s="28"/>
      <c r="AB292" s="28"/>
      <c r="AC292" s="28"/>
    </row>
    <row r="293" spans="16:29" x14ac:dyDescent="0.3">
      <c r="P293" s="20"/>
      <c r="Q293" s="20"/>
      <c r="R293" s="20"/>
      <c r="S293" s="20"/>
      <c r="T293" s="20"/>
      <c r="U293" s="20"/>
      <c r="V293" s="20"/>
      <c r="W293" s="28"/>
      <c r="X293" s="28"/>
      <c r="Y293" s="28"/>
      <c r="Z293" s="28"/>
      <c r="AA293" s="28"/>
      <c r="AB293" s="28"/>
      <c r="AC293" s="28"/>
    </row>
    <row r="294" spans="16:29" x14ac:dyDescent="0.3">
      <c r="P294" s="20"/>
      <c r="Q294" s="20"/>
      <c r="R294" s="20"/>
      <c r="S294" s="20"/>
      <c r="T294" s="20"/>
      <c r="U294" s="20"/>
      <c r="V294" s="20"/>
      <c r="W294" s="28"/>
      <c r="X294" s="28"/>
      <c r="Y294" s="28"/>
      <c r="Z294" s="28"/>
      <c r="AA294" s="28"/>
      <c r="AB294" s="28"/>
      <c r="AC294" s="28"/>
    </row>
    <row r="295" spans="16:29" x14ac:dyDescent="0.3">
      <c r="P295" s="20"/>
      <c r="Q295" s="20"/>
      <c r="R295" s="20"/>
      <c r="S295" s="20"/>
      <c r="T295" s="20"/>
      <c r="U295" s="20"/>
      <c r="V295" s="20"/>
      <c r="W295" s="28"/>
      <c r="X295" s="28"/>
      <c r="Y295" s="28"/>
      <c r="Z295" s="28"/>
      <c r="AA295" s="28"/>
      <c r="AB295" s="28"/>
      <c r="AC295" s="28"/>
    </row>
    <row r="296" spans="16:29" x14ac:dyDescent="0.3">
      <c r="P296" s="20"/>
      <c r="Q296" s="20"/>
      <c r="R296" s="20"/>
      <c r="S296" s="20"/>
      <c r="T296" s="20"/>
      <c r="U296" s="20"/>
      <c r="V296" s="20"/>
      <c r="W296" s="28"/>
      <c r="X296" s="28"/>
      <c r="Y296" s="28"/>
      <c r="Z296" s="28"/>
      <c r="AA296" s="28"/>
      <c r="AB296" s="28"/>
      <c r="AC296" s="28"/>
    </row>
    <row r="297" spans="16:29" x14ac:dyDescent="0.3">
      <c r="P297" s="20"/>
      <c r="Q297" s="20"/>
      <c r="R297" s="20"/>
      <c r="S297" s="20"/>
      <c r="T297" s="20"/>
      <c r="U297" s="20"/>
      <c r="V297" s="20"/>
      <c r="W297" s="28"/>
      <c r="X297" s="28"/>
      <c r="Y297" s="28"/>
      <c r="Z297" s="28"/>
      <c r="AA297" s="28"/>
      <c r="AB297" s="28"/>
      <c r="AC297" s="28"/>
    </row>
    <row r="298" spans="16:29" x14ac:dyDescent="0.3">
      <c r="P298" s="20"/>
      <c r="Q298" s="20"/>
      <c r="R298" s="20"/>
      <c r="S298" s="20"/>
      <c r="T298" s="20"/>
      <c r="U298" s="20"/>
      <c r="V298" s="20"/>
      <c r="W298" s="28"/>
      <c r="X298" s="28"/>
      <c r="Y298" s="28"/>
      <c r="Z298" s="28"/>
      <c r="AA298" s="28"/>
      <c r="AB298" s="28"/>
      <c r="AC298" s="28"/>
    </row>
    <row r="299" spans="16:29" x14ac:dyDescent="0.3">
      <c r="P299" s="20"/>
      <c r="Q299" s="20"/>
      <c r="R299" s="20"/>
      <c r="S299" s="20"/>
      <c r="T299" s="20"/>
      <c r="U299" s="20"/>
      <c r="V299" s="20"/>
      <c r="W299" s="28"/>
      <c r="X299" s="28"/>
      <c r="Y299" s="28"/>
      <c r="Z299" s="28"/>
      <c r="AA299" s="28"/>
      <c r="AB299" s="28"/>
      <c r="AC299" s="28"/>
    </row>
    <row r="300" spans="16:29" x14ac:dyDescent="0.3">
      <c r="P300" s="20"/>
      <c r="Q300" s="20"/>
      <c r="R300" s="20"/>
      <c r="S300" s="20"/>
      <c r="T300" s="20"/>
      <c r="U300" s="20"/>
      <c r="V300" s="20"/>
      <c r="W300" s="28"/>
      <c r="X300" s="28"/>
      <c r="Y300" s="28"/>
      <c r="Z300" s="28"/>
      <c r="AA300" s="28"/>
      <c r="AB300" s="28"/>
      <c r="AC300" s="28"/>
    </row>
    <row r="301" spans="16:29" x14ac:dyDescent="0.3">
      <c r="P301" s="20"/>
      <c r="Q301" s="20"/>
      <c r="R301" s="20"/>
      <c r="S301" s="20"/>
      <c r="T301" s="20"/>
      <c r="U301" s="20"/>
      <c r="V301" s="20"/>
      <c r="W301" s="28"/>
      <c r="X301" s="28"/>
      <c r="Y301" s="28"/>
      <c r="Z301" s="28"/>
      <c r="AA301" s="28"/>
      <c r="AB301" s="28"/>
      <c r="AC301" s="28"/>
    </row>
    <row r="302" spans="16:29" x14ac:dyDescent="0.3">
      <c r="P302" s="20"/>
      <c r="Q302" s="20"/>
      <c r="R302" s="20"/>
      <c r="S302" s="20"/>
      <c r="T302" s="20"/>
      <c r="U302" s="20"/>
      <c r="V302" s="20"/>
      <c r="W302" s="28"/>
      <c r="X302" s="28"/>
      <c r="Y302" s="28"/>
      <c r="Z302" s="28"/>
      <c r="AA302" s="28"/>
      <c r="AB302" s="28"/>
      <c r="AC302" s="28"/>
    </row>
    <row r="303" spans="16:29" x14ac:dyDescent="0.3">
      <c r="P303" s="20"/>
      <c r="Q303" s="20"/>
      <c r="R303" s="20"/>
      <c r="S303" s="20"/>
      <c r="T303" s="20"/>
      <c r="U303" s="20"/>
      <c r="V303" s="20"/>
      <c r="W303" s="28"/>
      <c r="X303" s="28"/>
      <c r="Y303" s="28"/>
      <c r="Z303" s="28"/>
      <c r="AA303" s="28"/>
      <c r="AB303" s="28"/>
      <c r="AC303" s="28"/>
    </row>
    <row r="304" spans="16:29" x14ac:dyDescent="0.3">
      <c r="P304" s="20"/>
      <c r="Q304" s="20"/>
      <c r="R304" s="20"/>
      <c r="S304" s="20"/>
      <c r="T304" s="20"/>
      <c r="U304" s="20"/>
      <c r="V304" s="20"/>
      <c r="W304" s="28"/>
      <c r="X304" s="28"/>
      <c r="Y304" s="28"/>
      <c r="Z304" s="28"/>
      <c r="AA304" s="28"/>
      <c r="AB304" s="28"/>
      <c r="AC304" s="28"/>
    </row>
    <row r="305" spans="16:29" x14ac:dyDescent="0.3">
      <c r="P305" s="20"/>
      <c r="Q305" s="20"/>
      <c r="R305" s="20"/>
      <c r="S305" s="20"/>
      <c r="T305" s="20"/>
      <c r="U305" s="20"/>
      <c r="V305" s="20"/>
      <c r="W305" s="28"/>
      <c r="X305" s="28"/>
      <c r="Y305" s="28"/>
      <c r="Z305" s="28"/>
      <c r="AA305" s="28"/>
      <c r="AB305" s="28"/>
      <c r="AC305" s="28"/>
    </row>
    <row r="306" spans="16:29" x14ac:dyDescent="0.3">
      <c r="P306" s="20"/>
      <c r="Q306" s="20"/>
      <c r="R306" s="20"/>
      <c r="S306" s="20"/>
      <c r="T306" s="20"/>
      <c r="U306" s="20"/>
      <c r="V306" s="20"/>
      <c r="W306" s="28"/>
      <c r="X306" s="28"/>
      <c r="Y306" s="28"/>
      <c r="Z306" s="28"/>
      <c r="AA306" s="28"/>
      <c r="AB306" s="28"/>
      <c r="AC306" s="28"/>
    </row>
    <row r="307" spans="16:29" x14ac:dyDescent="0.3">
      <c r="P307" s="20"/>
      <c r="Q307" s="20"/>
      <c r="R307" s="20"/>
      <c r="S307" s="20"/>
      <c r="T307" s="20"/>
      <c r="U307" s="20"/>
      <c r="V307" s="20"/>
      <c r="W307" s="28"/>
      <c r="X307" s="28"/>
      <c r="Y307" s="28"/>
      <c r="Z307" s="28"/>
      <c r="AA307" s="28"/>
      <c r="AB307" s="28"/>
      <c r="AC307" s="28"/>
    </row>
    <row r="308" spans="16:29" x14ac:dyDescent="0.3">
      <c r="P308" s="20"/>
      <c r="Q308" s="20"/>
      <c r="R308" s="20"/>
      <c r="S308" s="20"/>
      <c r="T308" s="20"/>
      <c r="U308" s="20"/>
      <c r="V308" s="20"/>
      <c r="W308" s="28"/>
      <c r="X308" s="28"/>
      <c r="Y308" s="28"/>
      <c r="Z308" s="28"/>
      <c r="AA308" s="28"/>
      <c r="AB308" s="28"/>
      <c r="AC308" s="28"/>
    </row>
    <row r="309" spans="16:29" x14ac:dyDescent="0.3">
      <c r="P309" s="20"/>
      <c r="Q309" s="20"/>
      <c r="R309" s="20"/>
      <c r="S309" s="20"/>
      <c r="T309" s="20"/>
      <c r="U309" s="20"/>
      <c r="V309" s="20"/>
      <c r="W309" s="28"/>
      <c r="X309" s="28"/>
      <c r="Y309" s="28"/>
      <c r="Z309" s="28"/>
      <c r="AA309" s="28"/>
      <c r="AB309" s="28"/>
      <c r="AC309" s="28"/>
    </row>
    <row r="310" spans="16:29" x14ac:dyDescent="0.3">
      <c r="P310" s="20"/>
      <c r="Q310" s="20"/>
      <c r="R310" s="20"/>
      <c r="S310" s="20"/>
      <c r="T310" s="20"/>
      <c r="U310" s="20"/>
      <c r="V310" s="20"/>
      <c r="W310" s="28"/>
      <c r="X310" s="28"/>
      <c r="Y310" s="28"/>
      <c r="Z310" s="28"/>
      <c r="AA310" s="28"/>
      <c r="AB310" s="28"/>
      <c r="AC310" s="28"/>
    </row>
    <row r="311" spans="16:29" x14ac:dyDescent="0.3">
      <c r="P311" s="20"/>
      <c r="Q311" s="20"/>
      <c r="R311" s="20"/>
      <c r="S311" s="20"/>
      <c r="T311" s="20"/>
      <c r="U311" s="20"/>
      <c r="V311" s="20"/>
      <c r="W311" s="28"/>
      <c r="X311" s="28"/>
      <c r="Y311" s="28"/>
      <c r="Z311" s="28"/>
      <c r="AA311" s="28"/>
      <c r="AB311" s="28"/>
      <c r="AC311" s="28"/>
    </row>
    <row r="312" spans="16:29" x14ac:dyDescent="0.3">
      <c r="P312" s="20"/>
      <c r="Q312" s="20"/>
      <c r="R312" s="20"/>
      <c r="S312" s="20"/>
      <c r="T312" s="20"/>
      <c r="U312" s="20"/>
      <c r="V312" s="20"/>
      <c r="W312" s="28"/>
      <c r="X312" s="28"/>
      <c r="Y312" s="28"/>
      <c r="Z312" s="28"/>
      <c r="AA312" s="28"/>
      <c r="AB312" s="28"/>
      <c r="AC312" s="28"/>
    </row>
    <row r="313" spans="16:29" x14ac:dyDescent="0.3">
      <c r="P313" s="20"/>
      <c r="Q313" s="20"/>
      <c r="R313" s="20"/>
      <c r="S313" s="20"/>
      <c r="T313" s="20"/>
      <c r="U313" s="20"/>
      <c r="V313" s="20"/>
      <c r="W313" s="28"/>
      <c r="X313" s="28"/>
      <c r="Y313" s="28"/>
      <c r="Z313" s="28"/>
      <c r="AA313" s="28"/>
      <c r="AB313" s="28"/>
      <c r="AC313" s="28"/>
    </row>
    <row r="314" spans="16:29" x14ac:dyDescent="0.3">
      <c r="P314" s="20"/>
      <c r="Q314" s="20"/>
      <c r="R314" s="20"/>
      <c r="S314" s="20"/>
      <c r="T314" s="20"/>
      <c r="U314" s="20"/>
      <c r="V314" s="20"/>
      <c r="W314" s="28"/>
      <c r="X314" s="28"/>
      <c r="Y314" s="28"/>
      <c r="Z314" s="28"/>
      <c r="AA314" s="28"/>
      <c r="AB314" s="28"/>
      <c r="AC314" s="28"/>
    </row>
    <row r="315" spans="16:29" x14ac:dyDescent="0.3">
      <c r="P315" s="20"/>
      <c r="Q315" s="20"/>
      <c r="R315" s="20"/>
      <c r="S315" s="20"/>
      <c r="T315" s="20"/>
      <c r="U315" s="20"/>
      <c r="V315" s="20"/>
      <c r="W315" s="28"/>
      <c r="X315" s="28"/>
      <c r="Y315" s="28"/>
      <c r="Z315" s="28"/>
      <c r="AA315" s="28"/>
      <c r="AB315" s="28"/>
      <c r="AC315" s="28"/>
    </row>
    <row r="316" spans="16:29" x14ac:dyDescent="0.3">
      <c r="P316" s="20"/>
      <c r="Q316" s="20"/>
      <c r="R316" s="20"/>
      <c r="S316" s="20"/>
      <c r="T316" s="20"/>
      <c r="U316" s="20"/>
      <c r="V316" s="20"/>
      <c r="W316" s="28"/>
      <c r="X316" s="28"/>
      <c r="Y316" s="28"/>
      <c r="Z316" s="28"/>
      <c r="AA316" s="28"/>
      <c r="AB316" s="28"/>
      <c r="AC316" s="28"/>
    </row>
    <row r="317" spans="16:29" x14ac:dyDescent="0.3">
      <c r="P317" s="20"/>
      <c r="Q317" s="20"/>
      <c r="R317" s="20"/>
      <c r="S317" s="20"/>
      <c r="T317" s="20"/>
      <c r="U317" s="20"/>
      <c r="V317" s="20"/>
      <c r="W317" s="28"/>
      <c r="X317" s="28"/>
      <c r="Y317" s="28"/>
      <c r="Z317" s="28"/>
      <c r="AA317" s="28"/>
      <c r="AB317" s="28"/>
      <c r="AC317" s="28"/>
    </row>
    <row r="318" spans="16:29" x14ac:dyDescent="0.3">
      <c r="P318" s="20"/>
      <c r="Q318" s="20"/>
      <c r="R318" s="20"/>
      <c r="S318" s="20"/>
      <c r="T318" s="20"/>
      <c r="U318" s="20"/>
      <c r="V318" s="20"/>
      <c r="W318" s="28"/>
      <c r="X318" s="28"/>
      <c r="Y318" s="28"/>
      <c r="Z318" s="28"/>
      <c r="AA318" s="28"/>
      <c r="AB318" s="28"/>
      <c r="AC318" s="28"/>
    </row>
    <row r="319" spans="16:29" x14ac:dyDescent="0.3">
      <c r="P319" s="20"/>
      <c r="Q319" s="20"/>
      <c r="R319" s="20"/>
      <c r="S319" s="20"/>
      <c r="T319" s="20"/>
      <c r="U319" s="20"/>
      <c r="V319" s="20"/>
      <c r="W319" s="28"/>
      <c r="X319" s="28"/>
      <c r="Y319" s="28"/>
      <c r="Z319" s="28"/>
      <c r="AA319" s="28"/>
      <c r="AB319" s="28"/>
      <c r="AC319" s="28"/>
    </row>
    <row r="320" spans="16:29" x14ac:dyDescent="0.3">
      <c r="P320" s="20"/>
      <c r="Q320" s="20"/>
      <c r="R320" s="20"/>
      <c r="S320" s="20"/>
      <c r="T320" s="20"/>
      <c r="U320" s="20"/>
      <c r="V320" s="20"/>
      <c r="W320" s="28"/>
      <c r="X320" s="28"/>
      <c r="Y320" s="28"/>
      <c r="Z320" s="28"/>
      <c r="AA320" s="28"/>
      <c r="AB320" s="28"/>
      <c r="AC320" s="28"/>
    </row>
    <row r="321" spans="16:29" x14ac:dyDescent="0.3">
      <c r="P321" s="20"/>
      <c r="Q321" s="20"/>
      <c r="R321" s="20"/>
      <c r="S321" s="20"/>
      <c r="T321" s="20"/>
      <c r="U321" s="20"/>
      <c r="V321" s="20"/>
      <c r="W321" s="28"/>
      <c r="X321" s="28"/>
      <c r="Y321" s="28"/>
      <c r="Z321" s="28"/>
      <c r="AA321" s="28"/>
      <c r="AB321" s="28"/>
      <c r="AC321" s="28"/>
    </row>
    <row r="322" spans="16:29" x14ac:dyDescent="0.3">
      <c r="P322" s="20"/>
      <c r="Q322" s="20"/>
      <c r="R322" s="20"/>
      <c r="S322" s="20"/>
      <c r="T322" s="20"/>
      <c r="U322" s="20"/>
      <c r="V322" s="20"/>
      <c r="W322" s="28"/>
      <c r="X322" s="28"/>
      <c r="Y322" s="28"/>
      <c r="Z322" s="28"/>
      <c r="AA322" s="28"/>
      <c r="AB322" s="28"/>
      <c r="AC322" s="28"/>
    </row>
    <row r="323" spans="16:29" x14ac:dyDescent="0.3">
      <c r="P323" s="20"/>
      <c r="Q323" s="20"/>
      <c r="R323" s="20"/>
      <c r="S323" s="20"/>
      <c r="T323" s="20"/>
      <c r="U323" s="20"/>
      <c r="V323" s="20"/>
      <c r="W323" s="28"/>
      <c r="X323" s="28"/>
      <c r="Y323" s="28"/>
      <c r="Z323" s="28"/>
      <c r="AA323" s="28"/>
      <c r="AB323" s="28"/>
      <c r="AC323" s="28"/>
    </row>
    <row r="324" spans="16:29" x14ac:dyDescent="0.3">
      <c r="P324" s="20"/>
      <c r="Q324" s="20"/>
      <c r="R324" s="20"/>
      <c r="S324" s="20"/>
      <c r="T324" s="20"/>
      <c r="U324" s="20"/>
      <c r="V324" s="20"/>
      <c r="W324" s="28"/>
      <c r="X324" s="28"/>
      <c r="Y324" s="28"/>
      <c r="Z324" s="28"/>
      <c r="AA324" s="28"/>
      <c r="AB324" s="28"/>
      <c r="AC324" s="28"/>
    </row>
    <row r="325" spans="16:29" x14ac:dyDescent="0.3">
      <c r="P325" s="20"/>
      <c r="Q325" s="20"/>
      <c r="R325" s="20"/>
      <c r="S325" s="20"/>
      <c r="T325" s="20"/>
      <c r="U325" s="20"/>
      <c r="V325" s="20"/>
      <c r="W325" s="28"/>
      <c r="X325" s="28"/>
      <c r="Y325" s="28"/>
      <c r="Z325" s="28"/>
      <c r="AA325" s="28"/>
      <c r="AB325" s="28"/>
      <c r="AC325" s="28"/>
    </row>
    <row r="326" spans="16:29" x14ac:dyDescent="0.3">
      <c r="P326" s="20"/>
      <c r="Q326" s="20"/>
      <c r="R326" s="20"/>
      <c r="S326" s="20"/>
      <c r="T326" s="20"/>
      <c r="U326" s="20"/>
      <c r="V326" s="20"/>
      <c r="W326" s="28"/>
      <c r="X326" s="28"/>
      <c r="Y326" s="28"/>
      <c r="Z326" s="28"/>
      <c r="AA326" s="28"/>
      <c r="AB326" s="28"/>
      <c r="AC326" s="28"/>
    </row>
    <row r="327" spans="16:29" x14ac:dyDescent="0.3">
      <c r="P327" s="20"/>
      <c r="Q327" s="20"/>
      <c r="R327" s="20"/>
      <c r="S327" s="20"/>
      <c r="T327" s="20"/>
      <c r="U327" s="20"/>
      <c r="V327" s="20"/>
      <c r="W327" s="28"/>
      <c r="X327" s="28"/>
      <c r="Y327" s="28"/>
      <c r="Z327" s="28"/>
      <c r="AA327" s="28"/>
      <c r="AB327" s="28"/>
      <c r="AC327" s="28"/>
    </row>
    <row r="328" spans="16:29" x14ac:dyDescent="0.3">
      <c r="P328" s="20"/>
      <c r="Q328" s="20"/>
      <c r="R328" s="20"/>
      <c r="S328" s="20"/>
      <c r="T328" s="20"/>
      <c r="U328" s="20"/>
      <c r="V328" s="20"/>
      <c r="W328" s="28"/>
      <c r="X328" s="28"/>
      <c r="Y328" s="28"/>
      <c r="Z328" s="28"/>
      <c r="AA328" s="28"/>
      <c r="AB328" s="28"/>
      <c r="AC328" s="28"/>
    </row>
    <row r="329" spans="16:29" x14ac:dyDescent="0.3">
      <c r="P329" s="20"/>
      <c r="Q329" s="20"/>
      <c r="R329" s="20"/>
      <c r="S329" s="20"/>
      <c r="T329" s="20"/>
      <c r="U329" s="20"/>
      <c r="V329" s="20"/>
      <c r="W329" s="28"/>
      <c r="X329" s="28"/>
      <c r="Y329" s="28"/>
      <c r="Z329" s="28"/>
      <c r="AA329" s="28"/>
      <c r="AB329" s="28"/>
      <c r="AC329" s="28"/>
    </row>
    <row r="330" spans="16:29" x14ac:dyDescent="0.3">
      <c r="P330" s="20"/>
      <c r="Q330" s="20"/>
      <c r="R330" s="20"/>
      <c r="S330" s="20"/>
      <c r="T330" s="20"/>
      <c r="U330" s="20"/>
      <c r="V330" s="20"/>
      <c r="W330" s="28"/>
      <c r="X330" s="28"/>
      <c r="Y330" s="28"/>
      <c r="Z330" s="28"/>
      <c r="AA330" s="28"/>
      <c r="AB330" s="28"/>
      <c r="AC330" s="28"/>
    </row>
  </sheetData>
  <mergeCells count="52">
    <mergeCell ref="A241:C247"/>
    <mergeCell ref="A1:F1"/>
    <mergeCell ref="K1:M1"/>
    <mergeCell ref="A2:F2"/>
    <mergeCell ref="K2:O2"/>
    <mergeCell ref="A3:F3"/>
    <mergeCell ref="K3:M3"/>
    <mergeCell ref="B53:E53"/>
    <mergeCell ref="A6:E6"/>
    <mergeCell ref="J6:K6"/>
    <mergeCell ref="A7:E7"/>
    <mergeCell ref="A8:E8"/>
    <mergeCell ref="A9:E9"/>
    <mergeCell ref="B10:E10"/>
    <mergeCell ref="B24:E24"/>
    <mergeCell ref="B36:E36"/>
    <mergeCell ref="B41:E41"/>
    <mergeCell ref="A50:E50"/>
    <mergeCell ref="A52:E52"/>
    <mergeCell ref="A158:E158"/>
    <mergeCell ref="A57:E57"/>
    <mergeCell ref="A59:E59"/>
    <mergeCell ref="B60:E60"/>
    <mergeCell ref="C61:E61"/>
    <mergeCell ref="C74:E74"/>
    <mergeCell ref="D75:E75"/>
    <mergeCell ref="D82:E82"/>
    <mergeCell ref="B89:E89"/>
    <mergeCell ref="B119:E119"/>
    <mergeCell ref="B139:E139"/>
    <mergeCell ref="B146:E146"/>
    <mergeCell ref="B202:E202"/>
    <mergeCell ref="A160:E160"/>
    <mergeCell ref="B162:E162"/>
    <mergeCell ref="B169:E169"/>
    <mergeCell ref="A177:E177"/>
    <mergeCell ref="B178:E178"/>
    <mergeCell ref="B181:E181"/>
    <mergeCell ref="B187:E187"/>
    <mergeCell ref="B190:E190"/>
    <mergeCell ref="A197:E197"/>
    <mergeCell ref="A199:E199"/>
    <mergeCell ref="A201:E201"/>
    <mergeCell ref="B225:E225"/>
    <mergeCell ref="A230:E230"/>
    <mergeCell ref="J231:K231"/>
    <mergeCell ref="B210:E210"/>
    <mergeCell ref="A214:E214"/>
    <mergeCell ref="A216:E216"/>
    <mergeCell ref="B217:E217"/>
    <mergeCell ref="A221:E221"/>
    <mergeCell ref="A223:E223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opLeftCell="G1" workbookViewId="0">
      <selection activeCell="K7" sqref="K7"/>
    </sheetView>
  </sheetViews>
  <sheetFormatPr defaultRowHeight="14.4" x14ac:dyDescent="0.3"/>
  <cols>
    <col min="1" max="1" width="28.33203125" customWidth="1"/>
    <col min="2" max="3" width="14.33203125" hidden="1" customWidth="1"/>
    <col min="4" max="5" width="14.33203125" customWidth="1"/>
    <col min="6" max="6" width="9.5546875" bestFit="1" customWidth="1"/>
    <col min="9" max="9" width="23.88671875" customWidth="1"/>
  </cols>
  <sheetData>
    <row r="1" spans="1:16" x14ac:dyDescent="0.3">
      <c r="A1" t="s">
        <v>421</v>
      </c>
      <c r="B1">
        <v>7139</v>
      </c>
      <c r="C1">
        <v>2140</v>
      </c>
      <c r="D1">
        <f>B1+C1</f>
        <v>9279</v>
      </c>
    </row>
    <row r="2" spans="1:16" x14ac:dyDescent="0.3">
      <c r="A2" t="s">
        <v>423</v>
      </c>
      <c r="B2">
        <v>20.5</v>
      </c>
      <c r="C2">
        <v>21</v>
      </c>
      <c r="D2">
        <v>20.5</v>
      </c>
    </row>
    <row r="3" spans="1:16" x14ac:dyDescent="0.3">
      <c r="B3" t="s">
        <v>394</v>
      </c>
      <c r="C3" t="s">
        <v>410</v>
      </c>
      <c r="D3" t="s">
        <v>411</v>
      </c>
      <c r="G3" t="s">
        <v>412</v>
      </c>
    </row>
    <row r="4" spans="1:16" x14ac:dyDescent="0.3">
      <c r="G4" t="s">
        <v>413</v>
      </c>
    </row>
    <row r="5" spans="1:16" ht="14.4" customHeight="1" x14ac:dyDescent="0.3">
      <c r="A5" t="s">
        <v>395</v>
      </c>
      <c r="B5" s="40">
        <f>Nurmes!N152</f>
        <v>-57293810.388844758</v>
      </c>
      <c r="C5" s="40">
        <f>Valtimo!N160</f>
        <v>-18177707.279536813</v>
      </c>
      <c r="D5" s="40">
        <f>Yhteensä!N160</f>
        <v>-75471517.668381572</v>
      </c>
      <c r="E5" s="40"/>
      <c r="G5" s="191" t="s">
        <v>425</v>
      </c>
      <c r="H5" s="191"/>
      <c r="I5" s="191"/>
      <c r="J5" s="191"/>
      <c r="K5" s="191"/>
      <c r="L5" s="191"/>
      <c r="M5" s="191"/>
      <c r="N5" s="191"/>
      <c r="O5" s="191"/>
      <c r="P5" s="191"/>
    </row>
    <row r="6" spans="1:16" x14ac:dyDescent="0.3"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x14ac:dyDescent="0.3">
      <c r="A7" t="s">
        <v>333</v>
      </c>
      <c r="B7" s="40">
        <f>Nurmes!N154</f>
        <v>4637000</v>
      </c>
      <c r="C7" s="40">
        <f>Valtimo!N162</f>
        <v>7298772.1997230146</v>
      </c>
      <c r="D7" s="40">
        <f>Yhteensä!N162</f>
        <v>33662162.902611256</v>
      </c>
      <c r="G7" t="s">
        <v>414</v>
      </c>
      <c r="K7">
        <v>3</v>
      </c>
    </row>
    <row r="8" spans="1:16" x14ac:dyDescent="0.3">
      <c r="A8" s="37" t="s">
        <v>396</v>
      </c>
      <c r="G8" t="s">
        <v>415</v>
      </c>
    </row>
    <row r="9" spans="1:16" x14ac:dyDescent="0.3">
      <c r="A9" s="37" t="s">
        <v>397</v>
      </c>
      <c r="G9" t="s">
        <v>426</v>
      </c>
    </row>
    <row r="10" spans="1:16" x14ac:dyDescent="0.3">
      <c r="A10" s="37" t="s">
        <v>249</v>
      </c>
      <c r="G10" t="s">
        <v>417</v>
      </c>
    </row>
    <row r="12" spans="1:16" x14ac:dyDescent="0.3">
      <c r="A12" s="39" t="s">
        <v>338</v>
      </c>
    </row>
    <row r="13" spans="1:16" x14ac:dyDescent="0.3">
      <c r="A13" s="37" t="s">
        <v>398</v>
      </c>
      <c r="B13" s="40">
        <f>Nurmes!N161</f>
        <v>31938511</v>
      </c>
      <c r="C13" s="40">
        <f>Valtimo!N169</f>
        <v>10377342</v>
      </c>
      <c r="D13" s="40">
        <f>Yhteensä!N169</f>
        <v>43244853</v>
      </c>
    </row>
    <row r="20" spans="1:6" x14ac:dyDescent="0.3">
      <c r="A20" t="s">
        <v>399</v>
      </c>
      <c r="B20" s="40">
        <f>B7+B13</f>
        <v>36575511</v>
      </c>
      <c r="C20" s="40">
        <f>C7+C13</f>
        <v>17676114.199723013</v>
      </c>
      <c r="D20" s="40">
        <f>D7+D13</f>
        <v>76907015.902611256</v>
      </c>
    </row>
    <row r="22" spans="1:6" x14ac:dyDescent="0.3">
      <c r="A22" t="s">
        <v>400</v>
      </c>
      <c r="B22" s="40">
        <f>Nurmes!N189</f>
        <v>253159</v>
      </c>
      <c r="C22" s="40">
        <f>Valtimo!N197</f>
        <v>86000</v>
      </c>
      <c r="D22" s="40">
        <f>Yhteensä!N197</f>
        <v>339159</v>
      </c>
    </row>
    <row r="23" spans="1:6" x14ac:dyDescent="0.3">
      <c r="A23" t="s">
        <v>401</v>
      </c>
    </row>
    <row r="24" spans="1:6" ht="28.8" x14ac:dyDescent="0.3">
      <c r="A24" s="38" t="s">
        <v>402</v>
      </c>
    </row>
    <row r="25" spans="1:6" x14ac:dyDescent="0.3">
      <c r="A25" t="s">
        <v>403</v>
      </c>
      <c r="B25" s="40">
        <f>Nurmes!N191</f>
        <v>-20465140.388844758</v>
      </c>
      <c r="C25" s="40">
        <f>Valtimo!N199</f>
        <v>-415593.07981380075</v>
      </c>
      <c r="D25" s="40">
        <f>Yhteensä!N199</f>
        <v>1774657.2342296839</v>
      </c>
    </row>
    <row r="26" spans="1:6" ht="29.4" customHeight="1" x14ac:dyDescent="0.3">
      <c r="A26" s="38" t="s">
        <v>404</v>
      </c>
      <c r="B26" s="40">
        <f>Nurmes!N204</f>
        <v>-4161869</v>
      </c>
      <c r="C26" s="40">
        <f>Valtimo!L202</f>
        <v>-1009196</v>
      </c>
      <c r="D26" s="40">
        <f>Yhteensä!N214</f>
        <v>-5171065</v>
      </c>
    </row>
    <row r="27" spans="1:6" x14ac:dyDescent="0.3">
      <c r="A27" t="s">
        <v>405</v>
      </c>
      <c r="B27" s="40">
        <f>B25+B26</f>
        <v>-24627009.388844758</v>
      </c>
      <c r="C27" s="40">
        <f t="shared" ref="C27" si="0">C25+C26</f>
        <v>-1424789.0798138008</v>
      </c>
      <c r="D27" s="40">
        <f>D25+D26</f>
        <v>-3396407.7657703161</v>
      </c>
    </row>
    <row r="28" spans="1:6" x14ac:dyDescent="0.3">
      <c r="A28" s="38" t="s">
        <v>406</v>
      </c>
      <c r="B28">
        <v>0</v>
      </c>
      <c r="C28">
        <v>0</v>
      </c>
      <c r="D28">
        <v>0</v>
      </c>
    </row>
    <row r="29" spans="1:6" x14ac:dyDescent="0.3">
      <c r="A29" t="s">
        <v>407</v>
      </c>
      <c r="B29" s="40">
        <f>B27</f>
        <v>-24627009.388844758</v>
      </c>
      <c r="C29" s="40">
        <f t="shared" ref="C29" si="1">C27</f>
        <v>-1424789.0798138008</v>
      </c>
      <c r="D29" s="40">
        <f>D27</f>
        <v>-3396407.7657703161</v>
      </c>
      <c r="F29" s="40"/>
    </row>
    <row r="30" spans="1:6" ht="28.8" x14ac:dyDescent="0.3">
      <c r="A30" s="38" t="s">
        <v>408</v>
      </c>
      <c r="B30" s="40">
        <f>Nurmes!N218</f>
        <v>500000</v>
      </c>
      <c r="C30" s="40">
        <f>Valtimo!N225</f>
        <v>35061</v>
      </c>
      <c r="D30" s="40">
        <f>Yhteensä!N225</f>
        <v>535061</v>
      </c>
    </row>
    <row r="31" spans="1:6" x14ac:dyDescent="0.3">
      <c r="A31" s="41" t="s">
        <v>409</v>
      </c>
      <c r="B31" s="42">
        <f>B29+B30</f>
        <v>-24127009.388844758</v>
      </c>
      <c r="C31" s="42">
        <f t="shared" ref="C31" si="2">C29+C30</f>
        <v>-1389728.0798138008</v>
      </c>
      <c r="D31" s="42">
        <f>D29+D30</f>
        <v>-2861346.7657703161</v>
      </c>
      <c r="E31" s="40"/>
      <c r="F31" s="40"/>
    </row>
    <row r="34" spans="1:4" x14ac:dyDescent="0.3">
      <c r="A34" t="s">
        <v>418</v>
      </c>
      <c r="B34" s="43">
        <f>B25/-B26</f>
        <v>-4.9172956642423769</v>
      </c>
      <c r="C34" s="43">
        <f t="shared" ref="C34" si="3">C25/-C26</f>
        <v>-0.41180611081871188</v>
      </c>
      <c r="D34" s="43">
        <f>D25/-D26</f>
        <v>0.34318989110167514</v>
      </c>
    </row>
    <row r="35" spans="1:4" x14ac:dyDescent="0.3">
      <c r="A35" t="s">
        <v>419</v>
      </c>
      <c r="B35" s="40">
        <f>B25+B26</f>
        <v>-24627009.388844758</v>
      </c>
      <c r="C35" s="40">
        <f t="shared" ref="C35:D35" si="4">C25+C26</f>
        <v>-1424789.0798138008</v>
      </c>
      <c r="D35" s="40">
        <f t="shared" si="4"/>
        <v>-3396407.7657703161</v>
      </c>
    </row>
    <row r="36" spans="1:4" x14ac:dyDescent="0.3">
      <c r="A36" t="s">
        <v>422</v>
      </c>
      <c r="B36" s="44">
        <f>B7/B2</f>
        <v>226195.12195121951</v>
      </c>
      <c r="C36" s="44">
        <f t="shared" ref="C36:D36" si="5">C7/C2</f>
        <v>347560.58093919116</v>
      </c>
      <c r="D36" s="44">
        <f t="shared" si="5"/>
        <v>1642056.7269566467</v>
      </c>
    </row>
    <row r="37" spans="1:4" x14ac:dyDescent="0.3">
      <c r="A37" t="s">
        <v>420</v>
      </c>
      <c r="B37" s="45">
        <f>-B31/B36</f>
        <v>106.66458755042432</v>
      </c>
      <c r="C37" s="45">
        <f>-C31/C36</f>
        <v>3.9985204192559056</v>
      </c>
      <c r="D37" s="45">
        <f>-D31/D36</f>
        <v>1.7425383172196955</v>
      </c>
    </row>
    <row r="38" spans="1:4" x14ac:dyDescent="0.3">
      <c r="A38" t="s">
        <v>424</v>
      </c>
      <c r="B38" s="45">
        <f>B37+B2</f>
        <v>127.16458755042432</v>
      </c>
      <c r="C38" s="45">
        <f>C37+C2</f>
        <v>24.998520419255904</v>
      </c>
      <c r="D38" s="45">
        <f t="shared" ref="D38" si="6">D37+D2</f>
        <v>22.242538317219697</v>
      </c>
    </row>
  </sheetData>
  <mergeCells count="1">
    <mergeCell ref="G5:P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activeCell="G11" sqref="G11"/>
    </sheetView>
  </sheetViews>
  <sheetFormatPr defaultColWidth="8.88671875" defaultRowHeight="14.4" x14ac:dyDescent="0.3"/>
  <cols>
    <col min="1" max="1" width="25.33203125" style="15" customWidth="1"/>
    <col min="2" max="2" width="12.5546875" style="55" customWidth="1"/>
    <col min="3" max="16384" width="8.88671875" style="17"/>
  </cols>
  <sheetData>
    <row r="1" spans="1:28" x14ac:dyDescent="0.3">
      <c r="D1" s="162" t="s">
        <v>484</v>
      </c>
      <c r="E1" s="162"/>
      <c r="F1" s="162"/>
      <c r="G1" s="162"/>
      <c r="H1" s="162"/>
      <c r="I1" s="162"/>
      <c r="J1" s="162"/>
    </row>
    <row r="2" spans="1:28" x14ac:dyDescent="0.3">
      <c r="C2" s="161" t="s">
        <v>481</v>
      </c>
      <c r="J2" s="16" t="s">
        <v>318</v>
      </c>
    </row>
    <row r="3" spans="1:28" x14ac:dyDescent="0.3">
      <c r="B3" s="15">
        <v>2019</v>
      </c>
      <c r="C3" s="17">
        <v>2020</v>
      </c>
      <c r="D3" s="17">
        <v>2021</v>
      </c>
      <c r="E3" s="17">
        <v>2022</v>
      </c>
      <c r="F3" s="17">
        <v>2023</v>
      </c>
      <c r="G3" s="17">
        <v>2024</v>
      </c>
      <c r="H3" s="17">
        <v>2025</v>
      </c>
      <c r="J3" s="17">
        <v>2019</v>
      </c>
      <c r="K3" s="17">
        <v>2020</v>
      </c>
      <c r="L3" s="17">
        <v>2021</v>
      </c>
      <c r="M3" s="17">
        <v>2022</v>
      </c>
      <c r="N3" s="17">
        <v>2023</v>
      </c>
      <c r="O3" s="17">
        <v>2024</v>
      </c>
      <c r="P3" s="17">
        <v>2025</v>
      </c>
    </row>
    <row r="4" spans="1:28" ht="28.8" x14ac:dyDescent="0.3">
      <c r="A4" s="18" t="s">
        <v>319</v>
      </c>
      <c r="B4" s="15">
        <v>1.4</v>
      </c>
      <c r="C4" s="17">
        <v>2.1</v>
      </c>
      <c r="D4" s="17">
        <v>2.1</v>
      </c>
      <c r="E4" s="17">
        <v>2.1</v>
      </c>
      <c r="F4" s="17">
        <v>2.1</v>
      </c>
      <c r="G4" s="17">
        <v>2.1</v>
      </c>
      <c r="H4" s="17">
        <v>2.1</v>
      </c>
      <c r="J4" s="17">
        <f>1+B4/100</f>
        <v>1.014</v>
      </c>
      <c r="K4" s="17">
        <f t="shared" ref="K4:P8" si="0">1+C4/100</f>
        <v>1.0209999999999999</v>
      </c>
      <c r="L4" s="17">
        <f t="shared" si="0"/>
        <v>1.0209999999999999</v>
      </c>
      <c r="M4" s="17">
        <f t="shared" si="0"/>
        <v>1.0209999999999999</v>
      </c>
      <c r="N4" s="17">
        <f t="shared" si="0"/>
        <v>1.0209999999999999</v>
      </c>
      <c r="O4" s="17">
        <f t="shared" si="0"/>
        <v>1.0209999999999999</v>
      </c>
      <c r="P4" s="17">
        <f t="shared" si="0"/>
        <v>1.0209999999999999</v>
      </c>
    </row>
    <row r="5" spans="1:28" x14ac:dyDescent="0.3">
      <c r="A5" s="18" t="s">
        <v>320</v>
      </c>
      <c r="B5" s="15">
        <v>3.3</v>
      </c>
      <c r="C5" s="17">
        <v>3.2</v>
      </c>
      <c r="D5" s="17">
        <v>3.2</v>
      </c>
      <c r="E5" s="161">
        <v>2.7</v>
      </c>
      <c r="F5" s="161">
        <v>1.5</v>
      </c>
      <c r="G5" s="161">
        <v>1.5</v>
      </c>
      <c r="H5" s="161">
        <v>1.5</v>
      </c>
      <c r="J5" s="17">
        <f t="shared" ref="J5:J8" si="1">1+B5/100</f>
        <v>1.0329999999999999</v>
      </c>
      <c r="K5" s="17">
        <f t="shared" si="0"/>
        <v>1.032</v>
      </c>
      <c r="L5" s="17">
        <f t="shared" si="0"/>
        <v>1.032</v>
      </c>
      <c r="M5" s="17">
        <f t="shared" si="0"/>
        <v>1.0269999999999999</v>
      </c>
      <c r="N5" s="17">
        <f t="shared" si="0"/>
        <v>1.0149999999999999</v>
      </c>
      <c r="O5" s="17">
        <f t="shared" si="0"/>
        <v>1.0149999999999999</v>
      </c>
      <c r="P5" s="17">
        <f t="shared" si="0"/>
        <v>1.0149999999999999</v>
      </c>
      <c r="S5" s="17" t="s">
        <v>416</v>
      </c>
      <c r="V5" s="18">
        <v>3.3</v>
      </c>
      <c r="W5" s="36">
        <v>3.2</v>
      </c>
      <c r="X5" s="36">
        <v>3.2</v>
      </c>
      <c r="Y5" s="36">
        <v>2.7</v>
      </c>
      <c r="Z5" s="36">
        <v>1.5</v>
      </c>
      <c r="AA5" s="36">
        <v>1.5</v>
      </c>
      <c r="AB5" s="36">
        <v>1.5</v>
      </c>
    </row>
    <row r="6" spans="1:28" x14ac:dyDescent="0.3">
      <c r="A6" s="18" t="s">
        <v>321</v>
      </c>
      <c r="B6" s="15">
        <v>2.4</v>
      </c>
      <c r="C6" s="17">
        <v>2.2000000000000002</v>
      </c>
      <c r="D6" s="16">
        <v>2.2000000000000002</v>
      </c>
      <c r="E6" s="17">
        <v>2.2000000000000002</v>
      </c>
      <c r="F6" s="17">
        <v>2.2000000000000002</v>
      </c>
      <c r="G6" s="17">
        <v>2.2000000000000002</v>
      </c>
      <c r="H6" s="17">
        <v>2.2000000000000002</v>
      </c>
      <c r="J6" s="17">
        <f t="shared" si="1"/>
        <v>1.024</v>
      </c>
      <c r="K6" s="17">
        <f t="shared" si="0"/>
        <v>1.022</v>
      </c>
      <c r="L6" s="17">
        <f t="shared" si="0"/>
        <v>1.022</v>
      </c>
      <c r="M6" s="17">
        <f t="shared" si="0"/>
        <v>1.022</v>
      </c>
      <c r="N6" s="17">
        <f t="shared" si="0"/>
        <v>1.022</v>
      </c>
      <c r="O6" s="17">
        <f t="shared" si="0"/>
        <v>1.022</v>
      </c>
      <c r="P6" s="17">
        <f t="shared" si="0"/>
        <v>1.022</v>
      </c>
    </row>
    <row r="7" spans="1:28" x14ac:dyDescent="0.3">
      <c r="A7" s="18" t="s">
        <v>322</v>
      </c>
      <c r="B7" s="15">
        <v>1.3</v>
      </c>
      <c r="C7" s="17">
        <v>2.2999999999999998</v>
      </c>
      <c r="D7" s="17">
        <v>1.8</v>
      </c>
      <c r="E7" s="17">
        <v>2.2000000000000002</v>
      </c>
      <c r="F7" s="17">
        <v>2.2000000000000002</v>
      </c>
      <c r="G7" s="17">
        <v>2.2000000000000002</v>
      </c>
      <c r="H7" s="17">
        <v>2.2000000000000002</v>
      </c>
      <c r="J7" s="17">
        <f t="shared" si="1"/>
        <v>1.0129999999999999</v>
      </c>
      <c r="K7" s="17">
        <f t="shared" si="0"/>
        <v>1.0229999999999999</v>
      </c>
      <c r="L7" s="17">
        <f t="shared" si="0"/>
        <v>1.018</v>
      </c>
      <c r="M7" s="17">
        <f t="shared" si="0"/>
        <v>1.022</v>
      </c>
      <c r="N7" s="17">
        <f t="shared" si="0"/>
        <v>1.022</v>
      </c>
      <c r="O7" s="17">
        <f t="shared" si="0"/>
        <v>1.022</v>
      </c>
      <c r="P7" s="17">
        <f t="shared" si="0"/>
        <v>1.022</v>
      </c>
    </row>
    <row r="8" spans="1:28" x14ac:dyDescent="0.3">
      <c r="A8" s="18" t="s">
        <v>323</v>
      </c>
      <c r="B8" s="15">
        <v>3</v>
      </c>
      <c r="C8" s="17">
        <f>Painelaskelmat!$K$7</f>
        <v>3</v>
      </c>
      <c r="D8" s="34">
        <f>Painelaskelmat!$K$7</f>
        <v>3</v>
      </c>
      <c r="E8" s="34">
        <f>Painelaskelmat!$K$7</f>
        <v>3</v>
      </c>
      <c r="F8" s="34">
        <f>Painelaskelmat!$K$7</f>
        <v>3</v>
      </c>
      <c r="G8" s="34">
        <f>Painelaskelmat!$K$7</f>
        <v>3</v>
      </c>
      <c r="H8" s="34">
        <f>Painelaskelmat!$K$7</f>
        <v>3</v>
      </c>
      <c r="J8" s="17">
        <f t="shared" si="1"/>
        <v>1.03</v>
      </c>
      <c r="K8" s="17">
        <f t="shared" si="0"/>
        <v>1.03</v>
      </c>
      <c r="L8" s="17">
        <f t="shared" si="0"/>
        <v>1.03</v>
      </c>
      <c r="M8" s="17">
        <f t="shared" si="0"/>
        <v>1.03</v>
      </c>
      <c r="N8" s="17">
        <f t="shared" si="0"/>
        <v>1.03</v>
      </c>
      <c r="O8" s="17">
        <f t="shared" si="0"/>
        <v>1.03</v>
      </c>
      <c r="P8" s="17">
        <f t="shared" si="0"/>
        <v>1.03</v>
      </c>
    </row>
    <row r="9" spans="1:28" x14ac:dyDescent="0.3">
      <c r="B9" s="15"/>
    </row>
    <row r="10" spans="1:28" x14ac:dyDescent="0.3">
      <c r="B10" s="15"/>
    </row>
    <row r="11" spans="1:28" x14ac:dyDescent="0.3">
      <c r="A11" s="18" t="s">
        <v>324</v>
      </c>
      <c r="B11" s="15"/>
    </row>
    <row r="12" spans="1:28" x14ac:dyDescent="0.3">
      <c r="A12" s="18" t="s">
        <v>325</v>
      </c>
      <c r="B12" s="15">
        <v>0.8</v>
      </c>
      <c r="C12" s="17">
        <v>1.3</v>
      </c>
      <c r="D12" s="17">
        <v>1.3</v>
      </c>
      <c r="E12" s="17">
        <v>1.3</v>
      </c>
      <c r="F12" s="17">
        <v>1.3</v>
      </c>
      <c r="G12" s="17">
        <v>1.3</v>
      </c>
      <c r="H12" s="17">
        <v>1.3</v>
      </c>
      <c r="J12" s="17">
        <f>B12/100</f>
        <v>8.0000000000000002E-3</v>
      </c>
      <c r="K12" s="17">
        <f t="shared" ref="K12:P17" si="2">C12/100</f>
        <v>1.3000000000000001E-2</v>
      </c>
      <c r="L12" s="17">
        <f t="shared" si="2"/>
        <v>1.3000000000000001E-2</v>
      </c>
      <c r="M12" s="17">
        <f t="shared" si="2"/>
        <v>1.3000000000000001E-2</v>
      </c>
      <c r="N12" s="17">
        <f t="shared" si="2"/>
        <v>1.3000000000000001E-2</v>
      </c>
      <c r="O12" s="17">
        <f t="shared" si="2"/>
        <v>1.3000000000000001E-2</v>
      </c>
      <c r="P12" s="17">
        <f t="shared" si="2"/>
        <v>1.3000000000000001E-2</v>
      </c>
    </row>
    <row r="13" spans="1:28" x14ac:dyDescent="0.3">
      <c r="A13" s="18" t="s">
        <v>326</v>
      </c>
      <c r="B13" s="15">
        <v>2</v>
      </c>
      <c r="C13" s="17">
        <v>2</v>
      </c>
      <c r="D13" s="17">
        <v>1.6</v>
      </c>
      <c r="E13" s="17">
        <v>1.6</v>
      </c>
      <c r="F13" s="17">
        <v>1.6</v>
      </c>
      <c r="G13" s="17">
        <v>1.6</v>
      </c>
      <c r="H13" s="17">
        <v>1.6</v>
      </c>
      <c r="J13" s="17">
        <f t="shared" ref="J13:J17" si="3">B13/100</f>
        <v>0.02</v>
      </c>
      <c r="K13" s="17">
        <f t="shared" si="2"/>
        <v>0.02</v>
      </c>
      <c r="L13" s="17">
        <f t="shared" si="2"/>
        <v>1.6E-2</v>
      </c>
      <c r="M13" s="17">
        <f t="shared" si="2"/>
        <v>1.6E-2</v>
      </c>
      <c r="N13" s="17">
        <f t="shared" si="2"/>
        <v>1.6E-2</v>
      </c>
      <c r="O13" s="17">
        <f t="shared" si="2"/>
        <v>1.6E-2</v>
      </c>
      <c r="P13" s="17">
        <f t="shared" si="2"/>
        <v>1.6E-2</v>
      </c>
    </row>
    <row r="14" spans="1:28" x14ac:dyDescent="0.3">
      <c r="A14" s="18" t="s">
        <v>327</v>
      </c>
      <c r="B14" s="15">
        <v>21.2</v>
      </c>
      <c r="C14" s="17">
        <v>20.8</v>
      </c>
      <c r="D14" s="17">
        <v>20.399999999999999</v>
      </c>
      <c r="E14" s="17">
        <v>19.899999999999999</v>
      </c>
      <c r="F14" s="17">
        <v>19.899999999999999</v>
      </c>
      <c r="G14" s="17">
        <v>19.899999999999999</v>
      </c>
      <c r="H14" s="17">
        <v>19.899999999999999</v>
      </c>
      <c r="J14" s="17">
        <f t="shared" si="3"/>
        <v>0.21199999999999999</v>
      </c>
      <c r="K14" s="17">
        <f t="shared" si="2"/>
        <v>0.20800000000000002</v>
      </c>
      <c r="L14" s="17">
        <f t="shared" si="2"/>
        <v>0.20399999999999999</v>
      </c>
      <c r="M14" s="17">
        <f t="shared" si="2"/>
        <v>0.19899999999999998</v>
      </c>
      <c r="N14" s="17">
        <f t="shared" si="2"/>
        <v>0.19899999999999998</v>
      </c>
      <c r="O14" s="17">
        <f t="shared" si="2"/>
        <v>0.19899999999999998</v>
      </c>
      <c r="P14" s="17">
        <f t="shared" si="2"/>
        <v>0.19899999999999998</v>
      </c>
    </row>
    <row r="15" spans="1:28" x14ac:dyDescent="0.3">
      <c r="A15" s="18" t="s">
        <v>328</v>
      </c>
      <c r="B15" s="15">
        <v>0.7</v>
      </c>
      <c r="C15" s="15">
        <v>0.7</v>
      </c>
      <c r="D15" s="15">
        <v>0.7</v>
      </c>
      <c r="E15" s="15">
        <v>0.7</v>
      </c>
      <c r="F15" s="15">
        <v>0.7</v>
      </c>
      <c r="G15" s="15">
        <v>0.7</v>
      </c>
      <c r="H15" s="15">
        <v>0.7</v>
      </c>
      <c r="J15" s="17">
        <f t="shared" si="3"/>
        <v>6.9999999999999993E-3</v>
      </c>
      <c r="K15" s="17">
        <f t="shared" si="2"/>
        <v>6.9999999999999993E-3</v>
      </c>
      <c r="L15" s="17">
        <f t="shared" si="2"/>
        <v>6.9999999999999993E-3</v>
      </c>
      <c r="M15" s="17">
        <f t="shared" si="2"/>
        <v>6.9999999999999993E-3</v>
      </c>
      <c r="N15" s="17">
        <f t="shared" si="2"/>
        <v>6.9999999999999993E-3</v>
      </c>
      <c r="O15" s="17">
        <f t="shared" si="2"/>
        <v>6.9999999999999993E-3</v>
      </c>
      <c r="P15" s="17">
        <f t="shared" si="2"/>
        <v>6.9999999999999993E-3</v>
      </c>
    </row>
    <row r="16" spans="1:28" ht="28.8" x14ac:dyDescent="0.3">
      <c r="A16" s="18" t="s">
        <v>329</v>
      </c>
      <c r="B16" s="15">
        <f>(6.76+8.25)/2</f>
        <v>7.5049999999999999</v>
      </c>
      <c r="C16" s="15">
        <f>(7.15+8.65)/2</f>
        <v>7.9</v>
      </c>
      <c r="D16" s="15">
        <f t="shared" ref="D16:H16" si="4">(7.15+8.65)/2</f>
        <v>7.9</v>
      </c>
      <c r="E16" s="15">
        <f t="shared" si="4"/>
        <v>7.9</v>
      </c>
      <c r="F16" s="15">
        <f t="shared" si="4"/>
        <v>7.9</v>
      </c>
      <c r="G16" s="15">
        <f t="shared" si="4"/>
        <v>7.9</v>
      </c>
      <c r="H16" s="15">
        <f t="shared" si="4"/>
        <v>7.9</v>
      </c>
      <c r="J16" s="17">
        <f t="shared" si="3"/>
        <v>7.5050000000000006E-2</v>
      </c>
      <c r="K16" s="17">
        <f t="shared" si="2"/>
        <v>7.9000000000000001E-2</v>
      </c>
      <c r="L16" s="17">
        <f t="shared" si="2"/>
        <v>7.9000000000000001E-2</v>
      </c>
      <c r="M16" s="17">
        <f t="shared" si="2"/>
        <v>7.9000000000000001E-2</v>
      </c>
      <c r="N16" s="17">
        <f t="shared" si="2"/>
        <v>7.9000000000000001E-2</v>
      </c>
      <c r="O16" s="17">
        <f t="shared" si="2"/>
        <v>7.9000000000000001E-2</v>
      </c>
      <c r="P16" s="17">
        <f t="shared" si="2"/>
        <v>7.9000000000000001E-2</v>
      </c>
    </row>
    <row r="17" spans="1:16" x14ac:dyDescent="0.3">
      <c r="A17" s="18" t="s">
        <v>330</v>
      </c>
      <c r="B17" s="15">
        <f>B14-B16</f>
        <v>13.695</v>
      </c>
      <c r="C17" s="15">
        <f t="shared" ref="C17:H17" si="5">C14-C16</f>
        <v>12.9</v>
      </c>
      <c r="D17" s="15">
        <f t="shared" si="5"/>
        <v>12.499999999999998</v>
      </c>
      <c r="E17" s="15">
        <f t="shared" si="5"/>
        <v>11.999999999999998</v>
      </c>
      <c r="F17" s="15">
        <f t="shared" si="5"/>
        <v>11.999999999999998</v>
      </c>
      <c r="G17" s="15">
        <f t="shared" si="5"/>
        <v>11.999999999999998</v>
      </c>
      <c r="H17" s="15">
        <f t="shared" si="5"/>
        <v>11.999999999999998</v>
      </c>
      <c r="J17" s="17">
        <f t="shared" si="3"/>
        <v>0.13695000000000002</v>
      </c>
      <c r="K17" s="17">
        <f t="shared" si="2"/>
        <v>0.129</v>
      </c>
      <c r="L17" s="17">
        <f t="shared" si="2"/>
        <v>0.12499999999999999</v>
      </c>
      <c r="M17" s="17">
        <f t="shared" si="2"/>
        <v>0.11999999999999998</v>
      </c>
      <c r="N17" s="17">
        <f t="shared" si="2"/>
        <v>0.11999999999999998</v>
      </c>
      <c r="O17" s="17">
        <f t="shared" si="2"/>
        <v>0.11999999999999998</v>
      </c>
      <c r="P17" s="17">
        <f t="shared" si="2"/>
        <v>0.11999999999999998</v>
      </c>
    </row>
    <row r="18" spans="1:16" ht="28.8" x14ac:dyDescent="0.3">
      <c r="A18" s="18" t="s">
        <v>331</v>
      </c>
      <c r="B18" s="15">
        <v>5</v>
      </c>
      <c r="C18" s="15">
        <v>5</v>
      </c>
      <c r="D18" s="15">
        <v>5</v>
      </c>
      <c r="E18" s="15">
        <v>5</v>
      </c>
      <c r="F18" s="15">
        <v>5</v>
      </c>
      <c r="G18" s="15">
        <v>5</v>
      </c>
      <c r="H18" s="15">
        <v>5</v>
      </c>
      <c r="J18" s="17">
        <f>1+B18/100</f>
        <v>1.05</v>
      </c>
      <c r="K18" s="17">
        <f t="shared" ref="K18:P19" si="6">1+C18/100</f>
        <v>1.05</v>
      </c>
      <c r="L18" s="17">
        <f t="shared" si="6"/>
        <v>1.05</v>
      </c>
      <c r="M18" s="17">
        <f t="shared" si="6"/>
        <v>1.05</v>
      </c>
      <c r="N18" s="17">
        <f t="shared" si="6"/>
        <v>1.05</v>
      </c>
      <c r="O18" s="17">
        <f t="shared" si="6"/>
        <v>1.05</v>
      </c>
      <c r="P18" s="17">
        <f t="shared" si="6"/>
        <v>1.05</v>
      </c>
    </row>
    <row r="19" spans="1:16" ht="28.8" x14ac:dyDescent="0.3">
      <c r="A19" s="18" t="s">
        <v>332</v>
      </c>
      <c r="B19" s="15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J19" s="17">
        <f>1+B19/100</f>
        <v>1.01</v>
      </c>
      <c r="K19" s="17">
        <f t="shared" si="6"/>
        <v>1.01</v>
      </c>
      <c r="L19" s="17">
        <f t="shared" si="6"/>
        <v>1.01</v>
      </c>
      <c r="M19" s="17">
        <f t="shared" si="6"/>
        <v>1.01</v>
      </c>
      <c r="N19" s="17">
        <f t="shared" si="6"/>
        <v>1.01</v>
      </c>
      <c r="O19" s="17">
        <f t="shared" si="6"/>
        <v>1.01</v>
      </c>
      <c r="P19" s="17">
        <f t="shared" si="6"/>
        <v>1.01</v>
      </c>
    </row>
    <row r="20" spans="1:16" x14ac:dyDescent="0.3">
      <c r="B20" s="15"/>
    </row>
    <row r="21" spans="1:16" x14ac:dyDescent="0.3">
      <c r="A21" s="15" t="s">
        <v>333</v>
      </c>
      <c r="B21" s="15"/>
    </row>
    <row r="22" spans="1:16" x14ac:dyDescent="0.3">
      <c r="A22" s="15" t="s">
        <v>334</v>
      </c>
      <c r="B22" s="15">
        <v>5.8</v>
      </c>
      <c r="C22" s="17">
        <v>0.8</v>
      </c>
      <c r="D22" s="17">
        <v>3.4</v>
      </c>
      <c r="E22" s="17">
        <f>E4</f>
        <v>2.1</v>
      </c>
      <c r="F22" s="17">
        <f t="shared" ref="F22:H22" si="7">F4</f>
        <v>2.1</v>
      </c>
      <c r="G22" s="17">
        <f t="shared" si="7"/>
        <v>2.1</v>
      </c>
      <c r="H22" s="17">
        <f t="shared" si="7"/>
        <v>2.1</v>
      </c>
      <c r="J22" s="17">
        <f t="shared" ref="J22:P24" si="8">1+B22/100</f>
        <v>1.0580000000000001</v>
      </c>
      <c r="K22" s="17">
        <f t="shared" si="8"/>
        <v>1.008</v>
      </c>
      <c r="L22" s="17">
        <f t="shared" si="8"/>
        <v>1.034</v>
      </c>
      <c r="M22" s="17">
        <f t="shared" si="8"/>
        <v>1.0209999999999999</v>
      </c>
      <c r="N22" s="17">
        <f t="shared" si="8"/>
        <v>1.0209999999999999</v>
      </c>
      <c r="O22" s="17">
        <f t="shared" si="8"/>
        <v>1.0209999999999999</v>
      </c>
      <c r="P22" s="17">
        <f t="shared" si="8"/>
        <v>1.0209999999999999</v>
      </c>
    </row>
    <row r="23" spans="1:16" x14ac:dyDescent="0.3">
      <c r="A23" s="15" t="s">
        <v>335</v>
      </c>
      <c r="B23" s="15">
        <v>12.2</v>
      </c>
      <c r="C23" s="17">
        <v>2.5</v>
      </c>
      <c r="D23" s="17">
        <v>3.3</v>
      </c>
      <c r="E23" s="17">
        <v>0</v>
      </c>
      <c r="F23" s="17">
        <v>0</v>
      </c>
      <c r="G23" s="17">
        <v>0</v>
      </c>
      <c r="H23" s="17">
        <v>0</v>
      </c>
      <c r="J23" s="17">
        <f t="shared" si="8"/>
        <v>1.1219999999999999</v>
      </c>
      <c r="K23" s="17">
        <f t="shared" si="8"/>
        <v>1.0249999999999999</v>
      </c>
      <c r="L23" s="17">
        <f t="shared" si="8"/>
        <v>1.0329999999999999</v>
      </c>
      <c r="M23" s="17">
        <f t="shared" si="8"/>
        <v>1</v>
      </c>
      <c r="N23" s="17">
        <f t="shared" si="8"/>
        <v>1</v>
      </c>
      <c r="O23" s="17">
        <f t="shared" si="8"/>
        <v>1</v>
      </c>
      <c r="P23" s="17">
        <f t="shared" si="8"/>
        <v>1</v>
      </c>
    </row>
    <row r="24" spans="1:16" x14ac:dyDescent="0.3">
      <c r="A24" s="15" t="s">
        <v>336</v>
      </c>
      <c r="B24" s="15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J24" s="17">
        <f t="shared" si="8"/>
        <v>1</v>
      </c>
      <c r="K24" s="17">
        <f t="shared" si="8"/>
        <v>1</v>
      </c>
      <c r="L24" s="17">
        <f t="shared" si="8"/>
        <v>1</v>
      </c>
      <c r="M24" s="17">
        <f t="shared" si="8"/>
        <v>1</v>
      </c>
      <c r="N24" s="17">
        <f t="shared" si="8"/>
        <v>1</v>
      </c>
      <c r="O24" s="17">
        <f t="shared" si="8"/>
        <v>1</v>
      </c>
      <c r="P24" s="17">
        <f t="shared" si="8"/>
        <v>1</v>
      </c>
    </row>
    <row r="25" spans="1:16" ht="100.8" x14ac:dyDescent="0.3">
      <c r="A25" s="15" t="s">
        <v>337</v>
      </c>
    </row>
    <row r="27" spans="1:16" x14ac:dyDescent="0.3">
      <c r="A27" s="15" t="s">
        <v>338</v>
      </c>
    </row>
    <row r="28" spans="1:16" ht="28.8" x14ac:dyDescent="0.3">
      <c r="A28" s="15" t="s">
        <v>339</v>
      </c>
      <c r="B28" s="55">
        <f>B7</f>
        <v>1.3</v>
      </c>
      <c r="C28" s="15">
        <f t="shared" ref="C28:H28" si="9">C7</f>
        <v>2.2999999999999998</v>
      </c>
      <c r="D28" s="15">
        <f t="shared" si="9"/>
        <v>1.8</v>
      </c>
      <c r="E28" s="15">
        <f t="shared" si="9"/>
        <v>2.2000000000000002</v>
      </c>
      <c r="F28" s="15">
        <f t="shared" si="9"/>
        <v>2.2000000000000002</v>
      </c>
      <c r="G28" s="15">
        <f t="shared" si="9"/>
        <v>2.2000000000000002</v>
      </c>
      <c r="H28" s="15">
        <f t="shared" si="9"/>
        <v>2.2000000000000002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Nurmes</vt:lpstr>
      <vt:lpstr>Valtimo</vt:lpstr>
      <vt:lpstr>Yhteensä</vt:lpstr>
      <vt:lpstr>Painelaskelmat</vt:lpstr>
      <vt:lpstr>Laskentatiedot</vt:lpstr>
      <vt:lpstr>Nurmes!Tulostusotsikot</vt:lpstr>
      <vt:lpstr>Valtimo!Tulostusotsikot</vt:lpstr>
      <vt:lpstr>Yhteensä!Tulostusotsikot</vt:lpstr>
    </vt:vector>
  </TitlesOfParts>
  <Company>PKMKV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Sallinen Jussi</dc:creator>
  <cp:lastModifiedBy>Sallinen Jussi</cp:lastModifiedBy>
  <dcterms:created xsi:type="dcterms:W3CDTF">2018-12-27T13:45:20Z</dcterms:created>
  <dcterms:modified xsi:type="dcterms:W3CDTF">2019-01-29T15:03:42Z</dcterms:modified>
</cp:coreProperties>
</file>