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SONHAN\AppData\Local\Microsoft\Windows\Temporary Internet Files\Content.Outlook\Q5IDVL88\"/>
    </mc:Choice>
  </mc:AlternateContent>
  <bookViews>
    <workbookView xWindow="0" yWindow="0" windowWidth="14376" windowHeight="8016" tabRatio="599"/>
  </bookViews>
  <sheets>
    <sheet name="Tulokset B 2018" sheetId="3" r:id="rId1"/>
    <sheet name="Yhteenveto tuloksista B 2018" sheetId="2" r:id="rId2"/>
  </sheets>
  <calcPr calcId="152511"/>
</workbook>
</file>

<file path=xl/calcChain.xml><?xml version="1.0" encoding="utf-8"?>
<calcChain xmlns="http://schemas.openxmlformats.org/spreadsheetml/2006/main">
  <c r="AJ9" i="2" l="1"/>
  <c r="AJ10" i="2"/>
  <c r="AJ13" i="2" s="1"/>
  <c r="AJ15" i="2"/>
  <c r="AJ14" i="2"/>
  <c r="AJ12" i="2"/>
  <c r="AJ8" i="2"/>
  <c r="AJ11" i="2" l="1"/>
  <c r="AA10" i="2"/>
  <c r="AA13" i="2" s="1"/>
  <c r="AA9" i="2"/>
  <c r="AA15" i="2"/>
  <c r="AA14" i="2"/>
  <c r="AA12" i="2"/>
  <c r="AA8" i="2"/>
  <c r="Q10" i="2"/>
  <c r="Q13" i="2" s="1"/>
  <c r="Q9" i="2"/>
  <c r="Q15" i="2"/>
  <c r="Q14" i="2"/>
  <c r="Q12" i="2"/>
  <c r="Q8" i="2"/>
  <c r="E10" i="2"/>
  <c r="E13" i="2" s="1"/>
  <c r="E9" i="2"/>
  <c r="AI15" i="2"/>
  <c r="AG15" i="2"/>
  <c r="AF15" i="2"/>
  <c r="AE15" i="2"/>
  <c r="AD15" i="2"/>
  <c r="AB15" i="2"/>
  <c r="Z15" i="2"/>
  <c r="Y15" i="2"/>
  <c r="X15" i="2"/>
  <c r="W15" i="2"/>
  <c r="V15" i="2"/>
  <c r="U15" i="2"/>
  <c r="T15" i="2"/>
  <c r="S15" i="2"/>
  <c r="R15" i="2"/>
  <c r="P15" i="2"/>
  <c r="O15" i="2"/>
  <c r="N15" i="2"/>
  <c r="M15" i="2"/>
  <c r="L15" i="2"/>
  <c r="K15" i="2"/>
  <c r="J15" i="2"/>
  <c r="I15" i="2"/>
  <c r="H15" i="2"/>
  <c r="G15" i="2"/>
  <c r="F15" i="2"/>
  <c r="E15" i="2"/>
  <c r="D15" i="2"/>
  <c r="AI14" i="2"/>
  <c r="AG14" i="2"/>
  <c r="AF14" i="2"/>
  <c r="AE14" i="2"/>
  <c r="AD14" i="2"/>
  <c r="AB14" i="2"/>
  <c r="Z14" i="2"/>
  <c r="Y14" i="2"/>
  <c r="X14" i="2"/>
  <c r="W14" i="2"/>
  <c r="V14" i="2"/>
  <c r="U14" i="2"/>
  <c r="T14" i="2"/>
  <c r="S14" i="2"/>
  <c r="R14" i="2"/>
  <c r="P14" i="2"/>
  <c r="O14" i="2"/>
  <c r="N14" i="2"/>
  <c r="M14" i="2"/>
  <c r="L14" i="2"/>
  <c r="K14" i="2"/>
  <c r="J14" i="2"/>
  <c r="I14" i="2"/>
  <c r="H14" i="2"/>
  <c r="G14" i="2"/>
  <c r="F14" i="2"/>
  <c r="E14" i="2"/>
  <c r="D14" i="2"/>
  <c r="AI12" i="2"/>
  <c r="AG12" i="2"/>
  <c r="AF12" i="2"/>
  <c r="AE12" i="2"/>
  <c r="AD12" i="2"/>
  <c r="AB12" i="2"/>
  <c r="Z12" i="2"/>
  <c r="Y12" i="2"/>
  <c r="X12" i="2"/>
  <c r="W12" i="2"/>
  <c r="V12" i="2"/>
  <c r="U12" i="2"/>
  <c r="T12" i="2"/>
  <c r="S12" i="2"/>
  <c r="R12" i="2"/>
  <c r="P12" i="2"/>
  <c r="O12" i="2"/>
  <c r="N12" i="2"/>
  <c r="M12" i="2"/>
  <c r="L12" i="2"/>
  <c r="K12" i="2"/>
  <c r="J12" i="2"/>
  <c r="I12" i="2"/>
  <c r="H12" i="2"/>
  <c r="G12" i="2"/>
  <c r="F12" i="2"/>
  <c r="E12" i="2"/>
  <c r="D12" i="2"/>
  <c r="AI10" i="2"/>
  <c r="AI13" i="2" s="1"/>
  <c r="AI9" i="2"/>
  <c r="AH10" i="2"/>
  <c r="AH9" i="2"/>
  <c r="AG10" i="2"/>
  <c r="AG13" i="2" s="1"/>
  <c r="AG9" i="2"/>
  <c r="AF10" i="2"/>
  <c r="AF13" i="2" s="1"/>
  <c r="AF9" i="2"/>
  <c r="AE10" i="2"/>
  <c r="AE13" i="2" s="1"/>
  <c r="AE9" i="2"/>
  <c r="AD10" i="2"/>
  <c r="AD13" i="2" s="1"/>
  <c r="AD9" i="2"/>
  <c r="AC10" i="2"/>
  <c r="AC9" i="2"/>
  <c r="Z10" i="2"/>
  <c r="Z13" i="2" s="1"/>
  <c r="Z9" i="2"/>
  <c r="Y10" i="2"/>
  <c r="Y13" i="2" s="1"/>
  <c r="Y9" i="2"/>
  <c r="X10" i="2"/>
  <c r="X13" i="2" s="1"/>
  <c r="X9" i="2"/>
  <c r="W10" i="2"/>
  <c r="W13" i="2" s="1"/>
  <c r="W9" i="2"/>
  <c r="V10" i="2"/>
  <c r="V13" i="2" s="1"/>
  <c r="V9" i="2"/>
  <c r="U10" i="2"/>
  <c r="U13" i="2" s="1"/>
  <c r="U9" i="2"/>
  <c r="T10" i="2"/>
  <c r="T13" i="2" s="1"/>
  <c r="T9" i="2"/>
  <c r="S10" i="2"/>
  <c r="S13" i="2" s="1"/>
  <c r="S9" i="2"/>
  <c r="R10" i="2"/>
  <c r="R13" i="2" s="1"/>
  <c r="R9" i="2"/>
  <c r="P10" i="2"/>
  <c r="P13" i="2" s="1"/>
  <c r="P9" i="2"/>
  <c r="O10" i="2"/>
  <c r="O13" i="2" s="1"/>
  <c r="O9" i="2"/>
  <c r="N10" i="2"/>
  <c r="N13" i="2" s="1"/>
  <c r="N9" i="2"/>
  <c r="M10" i="2"/>
  <c r="M13" i="2" s="1"/>
  <c r="M9" i="2"/>
  <c r="L10" i="2"/>
  <c r="L13" i="2" s="1"/>
  <c r="L9" i="2"/>
  <c r="K10" i="2"/>
  <c r="K13" i="2" s="1"/>
  <c r="K9" i="2"/>
  <c r="K11" i="2" s="1"/>
  <c r="J10" i="2"/>
  <c r="J13" i="2" s="1"/>
  <c r="J9" i="2"/>
  <c r="I10" i="2"/>
  <c r="I13" i="2" s="1"/>
  <c r="I9" i="2"/>
  <c r="H10" i="2"/>
  <c r="H13" i="2" s="1"/>
  <c r="H9" i="2"/>
  <c r="G10" i="2"/>
  <c r="G13" i="2" s="1"/>
  <c r="G9" i="2"/>
  <c r="F10" i="2"/>
  <c r="F13" i="2" s="1"/>
  <c r="F9" i="2"/>
  <c r="D10" i="2"/>
  <c r="D13" i="2" s="1"/>
  <c r="D9" i="2"/>
  <c r="AI8" i="2"/>
  <c r="AH8" i="2"/>
  <c r="AG8" i="2"/>
  <c r="AF8" i="2"/>
  <c r="AE8" i="2"/>
  <c r="AD8" i="2"/>
  <c r="AC8" i="2"/>
  <c r="AB8" i="2"/>
  <c r="Z8" i="2"/>
  <c r="Y8" i="2"/>
  <c r="X8" i="2"/>
  <c r="W8" i="2"/>
  <c r="V8" i="2"/>
  <c r="U8" i="2"/>
  <c r="T8" i="2"/>
  <c r="S8" i="2"/>
  <c r="R8" i="2"/>
  <c r="P8" i="2"/>
  <c r="O8" i="2"/>
  <c r="N8" i="2"/>
  <c r="M8" i="2"/>
  <c r="L8" i="2"/>
  <c r="K8" i="2"/>
  <c r="J8" i="2"/>
  <c r="I8" i="2"/>
  <c r="H8" i="2"/>
  <c r="G8" i="2"/>
  <c r="F8" i="2"/>
  <c r="E8" i="2"/>
  <c r="D8" i="2"/>
  <c r="W11" i="2" l="1"/>
  <c r="AH11" i="2"/>
  <c r="AC11" i="2"/>
  <c r="I11" i="2"/>
  <c r="R11" i="2"/>
  <c r="J11" i="2"/>
  <c r="L11" i="2"/>
  <c r="U11" i="2"/>
  <c r="Y11" i="2"/>
  <c r="AA11" i="2"/>
  <c r="AF11" i="2"/>
  <c r="Q11" i="2"/>
  <c r="E11" i="2"/>
  <c r="AG11" i="2"/>
  <c r="X11" i="2"/>
  <c r="T11" i="2"/>
  <c r="N11" i="2"/>
  <c r="M11" i="2"/>
  <c r="H11" i="2"/>
  <c r="D11" i="2"/>
  <c r="AI11" i="2"/>
  <c r="AE11" i="2"/>
  <c r="AD11" i="2"/>
  <c r="Z11" i="2"/>
  <c r="V11" i="2"/>
  <c r="S11" i="2"/>
  <c r="P11" i="2"/>
  <c r="O11" i="2"/>
  <c r="G11" i="2"/>
  <c r="F11" i="2"/>
</calcChain>
</file>

<file path=xl/sharedStrings.xml><?xml version="1.0" encoding="utf-8"?>
<sst xmlns="http://schemas.openxmlformats.org/spreadsheetml/2006/main" count="238" uniqueCount="100">
  <si>
    <t>Enterokokit</t>
  </si>
  <si>
    <t>Arseeni</t>
  </si>
  <si>
    <t>Kadmium</t>
  </si>
  <si>
    <t>Kromi</t>
  </si>
  <si>
    <t>Kupari</t>
  </si>
  <si>
    <t>Fluoridi</t>
  </si>
  <si>
    <t>Lyijy</t>
  </si>
  <si>
    <t>Elohopea</t>
  </si>
  <si>
    <t>Nikkeli</t>
  </si>
  <si>
    <t>Näyte</t>
  </si>
  <si>
    <t>0 pmy/ 100 ml</t>
  </si>
  <si>
    <t xml:space="preserve">0,10 µg/l </t>
  </si>
  <si>
    <t xml:space="preserve">5,0    µg/l </t>
  </si>
  <si>
    <t xml:space="preserve">10 µg/l </t>
  </si>
  <si>
    <t xml:space="preserve">1,0 µg/l </t>
  </si>
  <si>
    <t xml:space="preserve">0,010 µg/l </t>
  </si>
  <si>
    <t xml:space="preserve">1,0 mg/l </t>
  </si>
  <si>
    <t xml:space="preserve">5,0 µg/l </t>
  </si>
  <si>
    <t xml:space="preserve">50 µg/l </t>
  </si>
  <si>
    <t xml:space="preserve">2,0 mg/l </t>
  </si>
  <si>
    <t xml:space="preserve">3,0 µg/l </t>
  </si>
  <si>
    <t xml:space="preserve">1,5 mg/l </t>
  </si>
  <si>
    <t xml:space="preserve">20 µg/l </t>
  </si>
  <si>
    <t xml:space="preserve">50 mg/l </t>
  </si>
  <si>
    <t xml:space="preserve">100 µg/l </t>
  </si>
  <si>
    <t>Nro</t>
  </si>
  <si>
    <t>V</t>
  </si>
  <si>
    <t>Kloridi</t>
  </si>
  <si>
    <t>Sulfaatti</t>
  </si>
  <si>
    <t>Natrium</t>
  </si>
  <si>
    <t>Orgaanisen hiilen kokonaismäärä</t>
  </si>
  <si>
    <t>Apusarakkeet</t>
  </si>
  <si>
    <t>Antimoni</t>
  </si>
  <si>
    <t>Bentseeni</t>
  </si>
  <si>
    <t>Bentso(a)pyreeni</t>
  </si>
  <si>
    <t>Boori</t>
  </si>
  <si>
    <t>Bromaatti</t>
  </si>
  <si>
    <t>Syanidit</t>
  </si>
  <si>
    <t>1,2-dikloorietaani</t>
  </si>
  <si>
    <t>Seleeni</t>
  </si>
  <si>
    <t>Tetra- ja trikloorieteeni yhteensä</t>
  </si>
  <si>
    <t>Trihalometaanit yhteensä</t>
  </si>
  <si>
    <t>Syyt vaatimusten ja suositusten vastaisuuteen</t>
  </si>
  <si>
    <t>pv.kk.</t>
  </si>
  <si>
    <t>1=ei muu-tosta, 2=on</t>
  </si>
  <si>
    <t>mg/l</t>
  </si>
  <si>
    <t>pmy/ ml</t>
  </si>
  <si>
    <t>Tutkittujen näytteiden lukumäärä (kpl)</t>
  </si>
  <si>
    <t>Muuttujan tutkimustulosten keskiarvo</t>
  </si>
  <si>
    <t xml:space="preserve">Suurin tutkimustulos </t>
  </si>
  <si>
    <t xml:space="preserve">Pienin tutkimustulos </t>
  </si>
  <si>
    <t>Taulukko 2b.</t>
  </si>
  <si>
    <t>Taulukko 2a.</t>
  </si>
  <si>
    <t>Nitraatti</t>
  </si>
  <si>
    <t>Yhteenveto tuloksista B</t>
  </si>
  <si>
    <t>Polysykliset aromaattiset hiilivedyt</t>
  </si>
  <si>
    <t>Toimenpiteet tilanteen korjaamiseksi</t>
  </si>
  <si>
    <t>Uraani</t>
  </si>
  <si>
    <t xml:space="preserve">30 µg/l </t>
  </si>
  <si>
    <t>Vedenjakelualue</t>
  </si>
  <si>
    <r>
      <t xml:space="preserve">Pesäkkeiden lukumäärä (22 </t>
    </r>
    <r>
      <rPr>
        <vertAlign val="superscript"/>
        <sz val="11"/>
        <rFont val="Arial"/>
        <family val="2"/>
      </rPr>
      <t>o</t>
    </r>
    <r>
      <rPr>
        <sz val="11"/>
        <rFont val="Arial"/>
        <family val="2"/>
      </rPr>
      <t>C)</t>
    </r>
  </si>
  <si>
    <r>
      <t>Hapettuvuus (COD</t>
    </r>
    <r>
      <rPr>
        <vertAlign val="subscript"/>
        <sz val="11"/>
        <rFont val="Arial"/>
        <family val="2"/>
      </rPr>
      <t>Mn</t>
    </r>
    <r>
      <rPr>
        <sz val="11"/>
        <rFont val="Arial"/>
        <family val="2"/>
      </rPr>
      <t xml:space="preserve"> -O</t>
    </r>
    <r>
      <rPr>
        <vertAlign val="subscript"/>
        <sz val="11"/>
        <rFont val="Arial"/>
        <family val="2"/>
      </rPr>
      <t>2</t>
    </r>
    <r>
      <rPr>
        <sz val="11"/>
        <rFont val="Arial"/>
        <family val="2"/>
      </rPr>
      <t>)</t>
    </r>
  </si>
  <si>
    <t>Määritys voidaan jättää pois (asetus 1352/2015 liite II)</t>
  </si>
  <si>
    <t>Määritys voidaan tehdä 5 v. välein (asetus 1352/2015 liite II)</t>
  </si>
  <si>
    <t>Määritys voidaan jättää pois tai tehdä 5 v. välein (asetus 1352/2015 liite II)</t>
  </si>
  <si>
    <t>YHTEENVETO VEDENJAKELUALUEEN TULOKSISTA</t>
  </si>
  <si>
    <r>
      <t xml:space="preserve">Vuosi 2018 </t>
    </r>
    <r>
      <rPr>
        <b/>
        <sz val="12"/>
        <rFont val="Arial"/>
        <family val="2"/>
      </rPr>
      <t>(V=laatuvaatimus, T=laatutavoite)</t>
    </r>
  </si>
  <si>
    <t>Näytteenottopaikan nimi tai osoite (ei suositella merkittävän henkilön nimeä). Tietoihin lisätään näytteenottopaikkaa kuvaava kirjainkoodi (H=käyttäjän hana, L=vedenkäsittelylaitokselta lähtevä vesi, V=vedenjakeluverkosto tai R=raakavesi) esim. H: Vesikon päiväkoti, Vesitie 1</t>
  </si>
  <si>
    <t>Näytteenottopäivämäärä</t>
  </si>
  <si>
    <t>Akryyliamidi (laskennalliset tulokset raportoidaan Lisätiedot-taulukossa)</t>
  </si>
  <si>
    <t>Epikloorihydriini (laskennalliset tulokset raportoidaan Lisätiedot-taulukossa)</t>
  </si>
  <si>
    <t>Vinyylikloridi (laskennalliset tulokset raportoidaan Lisätiedot-taulukossa)</t>
  </si>
  <si>
    <t>Näillä väreillä merkityt valvonnan edellytykset ovat voimassa, jos valvontatutkimusohjelma perustuu vielä alkuperäiseen asetukseen 1352/2015.</t>
  </si>
  <si>
    <t>Valvontatutkimusohjelman edellyttämä tutkimusten määrä merkitään tälle riville jokaisen muuttujan kohdalle erikseen.</t>
  </si>
  <si>
    <t>T</t>
  </si>
  <si>
    <t>Näillä väreillä merkityt näytteenoton edellytykset ovat voimassa, jos valvonta-tutkimusohjelma perustuu vielä alkuperäiseen asetukseen 1352/2015 (ks. rivi 7).</t>
  </si>
  <si>
    <r>
      <t xml:space="preserve">Pesäkkeiden lukumäärä (22 </t>
    </r>
    <r>
      <rPr>
        <b/>
        <vertAlign val="superscript"/>
        <sz val="11"/>
        <rFont val="Arial"/>
        <family val="2"/>
      </rPr>
      <t>o</t>
    </r>
    <r>
      <rPr>
        <b/>
        <sz val="11"/>
        <rFont val="Arial"/>
        <family val="2"/>
      </rPr>
      <t>C), alkuperäinen tutkimustulos</t>
    </r>
  </si>
  <si>
    <t>Orgaanisen hiilen kokonaismäärä, alkuperäinen tutkimustulos</t>
  </si>
  <si>
    <r>
      <rPr>
        <b/>
        <sz val="12"/>
        <rFont val="Arial"/>
        <family val="2"/>
      </rPr>
      <t xml:space="preserve">KEMIALLISEN laatuvaatimuksen täyttämätön tutkimustulos varmistetaan uusintatutkimuksella </t>
    </r>
    <r>
      <rPr>
        <sz val="12"/>
        <rFont val="Arial"/>
        <family val="2"/>
      </rPr>
      <t xml:space="preserve">(ks. asetus 1352/2015, 17 §). Jos laatuvaatimuksen täyttämätön tulos on korvattu uusintanäytteen tutkimustuloksella, merkitään ko. uusintanäytteen tiedot (nro, näytteenottopaikka ja -päivämäärä) omalle rivilleen. Korvattu tutkimustulos poistetaan sitä koskevan näytteen riviltä ja korvattua tutkimustulosta koskevat tiedot (nro, muuttuja ja korvattu tutkimustulos) merkitään tähän sarakkeeseen uusintanäytteen riville. Jos alkuperäinen tutkimustulos ei korvaudu uusintanäytteen tutkimustuloksella, merkitään taulukkoon molemmat tulokset, toinen alkuperäisen näytteen riville, toinen uusintanäytteen riville.                   </t>
    </r>
  </si>
  <si>
    <t>Laatupoikkeaman keston arviointi (max. päivä, max. viikko, max. kuukausi, kuukausi-vuosi, yli vuosi). Arviointi voi perustua esim. tilannetta selvittäviin lisä/uusintatutkimuksiin tai laitoksen omavalvontaan.</t>
  </si>
  <si>
    <r>
      <t xml:space="preserve">Niiden talousveden käyttäjien arvioitu määrä (henkilöluku-määrä), joiden käyttöön </t>
    </r>
    <r>
      <rPr>
        <b/>
        <sz val="12"/>
        <rFont val="Arial"/>
        <family val="2"/>
      </rPr>
      <t>laatuvaatimuksen vastaista talousvettä on toimitettu</t>
    </r>
    <r>
      <rPr>
        <sz val="12"/>
        <rFont val="Arial"/>
        <family val="2"/>
      </rPr>
      <t>. Tieto sen näytteen riville, jonka tutkimustulos osoitti, että vaatimus ei täyttynyt.</t>
    </r>
  </si>
  <si>
    <t xml:space="preserve">&lt; 250 mg/l </t>
  </si>
  <si>
    <t xml:space="preserve">&lt; 200 mg/l </t>
  </si>
  <si>
    <t xml:space="preserve">&lt; 5,0 mg/l </t>
  </si>
  <si>
    <t>Kloorifenolit yhteensä, ei enää sisälly muutettuun asetukseen 1352/2015</t>
  </si>
  <si>
    <t>Vaatimuksen/tavoitteen mukaisia tutkimustuloksia (kpl)</t>
  </si>
  <si>
    <t>Vaatimuksen/tavoitteen vastaisia tutkimustuloksia (kpl)</t>
  </si>
  <si>
    <t>Vaatimuksen/tavoitteen mukaisia tutkimustuloksia (%)</t>
  </si>
  <si>
    <t>Vaatimuksen/tavoitteen vastaisten tulosten keskiarvo</t>
  </si>
  <si>
    <t xml:space="preserve">0,50 µg/l </t>
  </si>
  <si>
    <t>WHO</t>
  </si>
  <si>
    <t xml:space="preserve">0,40 µg/l </t>
  </si>
  <si>
    <t xml:space="preserve">0,30 µg/l </t>
  </si>
  <si>
    <t>Kloorifenolit yhteensä, muutetussa asetuksessa 1352/2015 ei ole asetettu enimmäispitoisuutta</t>
  </si>
  <si>
    <r>
      <t xml:space="preserve">Tulokset B. </t>
    </r>
    <r>
      <rPr>
        <sz val="12"/>
        <rFont val="Arial"/>
        <family val="2"/>
      </rPr>
      <t>Muuttujat on jaoteltu eri väreillä sen perusteella, mistä kohdasta näyte otetaan (as. 1352/2015 liitteen I taulukoiden 1, 2 ja 4 huomautukset): PUNAINEN=käyttäjän hana, VAALEANSININEN=käyttäjän hana, vedenkäsittelylaitokselta lähtevä vesi tai vedenjakeluverkosto ja TUMMANSININEN=käyttäjän hana, raakavesi, vedenkäsittelylaitokselta lähtevä vesi tai vedenjakeluverkosto.</t>
    </r>
  </si>
  <si>
    <t>Lämpötila</t>
  </si>
  <si>
    <t>&lt; 20 oC</t>
  </si>
  <si>
    <t>Nurmeksen Vesi</t>
  </si>
  <si>
    <t xml:space="preserve">H: Porokylä,Pielispakari </t>
  </si>
  <si>
    <t>H:Kirkkokadun koulu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</si>
</sst>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d\.m\."/>
  </numFmts>
  <fonts count="20" x14ac:knownFonts="1">
    <font>
      <sz val="10"/>
      <name val="Arial"/>
    </font>
    <font>
      <sz val="10"/>
      <name val="Arial"/>
      <family val="2"/>
    </font>
    <font>
      <sz val="10"/>
      <name val="Arial"/>
      <family val="2"/>
    </font>
    <font>
      <sz val="11"/>
      <name val="Arial"/>
      <family val="2"/>
    </font>
    <font>
      <sz val="9"/>
      <name val="Arial"/>
      <family val="2"/>
    </font>
    <font>
      <sz val="12"/>
      <name val="Arial"/>
      <family val="2"/>
    </font>
    <font>
      <sz val="10"/>
      <name val="Arial"/>
      <family val="2"/>
    </font>
    <font>
      <b/>
      <sz val="12"/>
      <name val="Arial"/>
      <family val="2"/>
    </font>
    <font>
      <vertAlign val="subscript"/>
      <sz val="11"/>
      <name val="Arial"/>
      <family val="2"/>
    </font>
    <font>
      <vertAlign val="superscript"/>
      <sz val="11"/>
      <name val="Arial"/>
      <family val="2"/>
    </font>
    <font>
      <sz val="8.5"/>
      <name val="Arial"/>
      <family val="2"/>
    </font>
    <font>
      <b/>
      <sz val="10"/>
      <name val="Arial"/>
      <family val="2"/>
    </font>
    <font>
      <sz val="10"/>
      <color indexed="8"/>
      <name val="Arial"/>
      <family val="2"/>
    </font>
    <font>
      <b/>
      <sz val="11"/>
      <name val="Arial"/>
      <family val="2"/>
    </font>
    <font>
      <b/>
      <vertAlign val="superscript"/>
      <sz val="11"/>
      <name val="Arial"/>
      <family val="2"/>
    </font>
    <font>
      <b/>
      <sz val="16"/>
      <name val="Arial"/>
      <family val="2"/>
    </font>
    <font>
      <sz val="11"/>
      <name val="Arial"/>
      <family val="2"/>
    </font>
    <font>
      <sz val="11"/>
      <color indexed="10"/>
      <name val="Arial"/>
      <family val="2"/>
    </font>
    <font>
      <sz val="11"/>
      <color rgb="FFFF0000"/>
      <name val="Arial"/>
      <family val="2"/>
    </font>
    <font>
      <b/>
      <sz val="9"/>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lightGray">
        <bgColor indexed="43"/>
      </patternFill>
    </fill>
    <fill>
      <patternFill patternType="solid">
        <fgColor indexed="51"/>
        <bgColor indexed="64"/>
      </patternFill>
    </fill>
    <fill>
      <patternFill patternType="solid">
        <fgColor rgb="FFFFCCFF"/>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gray125">
        <bgColor auto="1"/>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237">
    <xf numFmtId="0" fontId="0" fillId="0" borderId="0" xfId="0"/>
    <xf numFmtId="0" fontId="0" fillId="0" borderId="0" xfId="0" applyBorder="1"/>
    <xf numFmtId="0" fontId="1" fillId="0" borderId="0" xfId="0" applyFont="1"/>
    <xf numFmtId="0" fontId="6" fillId="0" borderId="2" xfId="0" applyFont="1" applyBorder="1"/>
    <xf numFmtId="0" fontId="6" fillId="0" borderId="0" xfId="0" applyFont="1"/>
    <xf numFmtId="0" fontId="5" fillId="0" borderId="0" xfId="0" applyFont="1"/>
    <xf numFmtId="167" fontId="6" fillId="0" borderId="0" xfId="0" applyNumberFormat="1" applyFont="1"/>
    <xf numFmtId="167" fontId="0" fillId="0" borderId="0" xfId="0" applyNumberFormat="1" applyBorder="1"/>
    <xf numFmtId="167" fontId="0" fillId="0" borderId="0" xfId="0" applyNumberFormat="1"/>
    <xf numFmtId="0" fontId="5" fillId="0" borderId="3" xfId="0" applyFont="1" applyBorder="1" applyAlignment="1">
      <alignment horizontal="center" vertical="center"/>
    </xf>
    <xf numFmtId="0" fontId="7" fillId="0" borderId="0" xfId="0" applyFont="1" applyAlignment="1">
      <alignment horizontal="right"/>
    </xf>
    <xf numFmtId="1" fontId="0" fillId="0" borderId="0" xfId="0" applyNumberFormat="1" applyBorder="1"/>
    <xf numFmtId="1" fontId="0" fillId="0" borderId="0" xfId="0" applyNumberFormat="1"/>
    <xf numFmtId="2" fontId="6" fillId="0" borderId="0" xfId="0" applyNumberFormat="1" applyFont="1"/>
    <xf numFmtId="2" fontId="0" fillId="0" borderId="0" xfId="0" applyNumberFormat="1" applyBorder="1"/>
    <xf numFmtId="2" fontId="0" fillId="0" borderId="0" xfId="0" applyNumberFormat="1"/>
    <xf numFmtId="164" fontId="0" fillId="0" borderId="0" xfId="0" applyNumberFormat="1" applyBorder="1"/>
    <xf numFmtId="164" fontId="0" fillId="0" borderId="0" xfId="0" applyNumberFormat="1"/>
    <xf numFmtId="0" fontId="7" fillId="0" borderId="5" xfId="0" applyFont="1" applyFill="1" applyBorder="1" applyAlignment="1">
      <alignment horizontal="center"/>
    </xf>
    <xf numFmtId="1" fontId="6" fillId="0" borderId="0" xfId="0" applyNumberFormat="1" applyFont="1" applyBorder="1"/>
    <xf numFmtId="1" fontId="2" fillId="0" borderId="3" xfId="0" applyNumberFormat="1" applyFont="1" applyBorder="1" applyAlignment="1">
      <alignment wrapText="1"/>
    </xf>
    <xf numFmtId="0" fontId="2" fillId="0" borderId="1" xfId="0" applyFont="1" applyBorder="1" applyAlignment="1">
      <alignment wrapText="1"/>
    </xf>
    <xf numFmtId="2" fontId="12" fillId="2" borderId="1" xfId="0" applyNumberFormat="1" applyFont="1" applyFill="1" applyBorder="1"/>
    <xf numFmtId="164" fontId="12" fillId="2" borderId="1" xfId="0" applyNumberFormat="1" applyFont="1" applyFill="1" applyBorder="1"/>
    <xf numFmtId="1" fontId="12" fillId="2" borderId="1" xfId="0" applyNumberFormat="1" applyFont="1" applyFill="1" applyBorder="1"/>
    <xf numFmtId="165" fontId="12" fillId="2" borderId="1" xfId="0" applyNumberFormat="1" applyFont="1" applyFill="1" applyBorder="1"/>
    <xf numFmtId="167" fontId="5" fillId="0" borderId="2" xfId="0" applyNumberFormat="1" applyFont="1" applyBorder="1"/>
    <xf numFmtId="0" fontId="1" fillId="0" borderId="0" xfId="0" applyFont="1" applyBorder="1"/>
    <xf numFmtId="1" fontId="1" fillId="0" borderId="0" xfId="0" applyNumberFormat="1" applyFont="1"/>
    <xf numFmtId="164" fontId="1" fillId="0" borderId="0" xfId="0" applyNumberFormat="1" applyFont="1"/>
    <xf numFmtId="167" fontId="1" fillId="0" borderId="0" xfId="0" applyNumberFormat="1" applyFont="1"/>
    <xf numFmtId="0" fontId="1" fillId="0" borderId="7" xfId="0" applyFont="1" applyFill="1" applyBorder="1"/>
    <xf numFmtId="1" fontId="3" fillId="3" borderId="1" xfId="0" applyNumberFormat="1" applyFont="1" applyFill="1" applyBorder="1"/>
    <xf numFmtId="164" fontId="3" fillId="3" borderId="1" xfId="0" applyNumberFormat="1" applyFont="1" applyFill="1" applyBorder="1"/>
    <xf numFmtId="2" fontId="3" fillId="3" borderId="1" xfId="0" applyNumberFormat="1" applyFont="1" applyFill="1" applyBorder="1"/>
    <xf numFmtId="165" fontId="3" fillId="3" borderId="1" xfId="0" applyNumberFormat="1" applyFont="1" applyFill="1" applyBorder="1"/>
    <xf numFmtId="1" fontId="3" fillId="4" borderId="1" xfId="0" applyNumberFormat="1" applyFont="1" applyFill="1" applyBorder="1"/>
    <xf numFmtId="1" fontId="3" fillId="3" borderId="6" xfId="0" applyNumberFormat="1" applyFont="1" applyFill="1" applyBorder="1"/>
    <xf numFmtId="1" fontId="3" fillId="4" borderId="6" xfId="0" applyNumberFormat="1" applyFont="1" applyFill="1" applyBorder="1"/>
    <xf numFmtId="2" fontId="3" fillId="3" borderId="6" xfId="0" applyNumberFormat="1" applyFont="1" applyFill="1" applyBorder="1"/>
    <xf numFmtId="164" fontId="3" fillId="3" borderId="6" xfId="0" applyNumberFormat="1" applyFont="1" applyFill="1" applyBorder="1"/>
    <xf numFmtId="165" fontId="3" fillId="3" borderId="6" xfId="0" applyNumberFormat="1" applyFont="1" applyFill="1" applyBorder="1"/>
    <xf numFmtId="167" fontId="5" fillId="0" borderId="0" xfId="0" applyNumberFormat="1" applyFont="1" applyBorder="1"/>
    <xf numFmtId="1" fontId="2" fillId="0" borderId="13" xfId="0" applyNumberFormat="1" applyFont="1" applyBorder="1" applyAlignment="1">
      <alignment wrapText="1"/>
    </xf>
    <xf numFmtId="0" fontId="2" fillId="0" borderId="6" xfId="0" applyFont="1" applyBorder="1" applyAlignment="1">
      <alignment wrapText="1"/>
    </xf>
    <xf numFmtId="2" fontId="12" fillId="2" borderId="6" xfId="0" applyNumberFormat="1" applyFont="1" applyFill="1" applyBorder="1"/>
    <xf numFmtId="164" fontId="12" fillId="2" borderId="6" xfId="0" applyNumberFormat="1" applyFont="1" applyFill="1" applyBorder="1"/>
    <xf numFmtId="1" fontId="12" fillId="2" borderId="6" xfId="0" applyNumberFormat="1" applyFont="1" applyFill="1" applyBorder="1"/>
    <xf numFmtId="165" fontId="12" fillId="2" borderId="6" xfId="0" applyNumberFormat="1" applyFont="1" applyFill="1" applyBorder="1"/>
    <xf numFmtId="1" fontId="12" fillId="2" borderId="3" xfId="0" applyNumberFormat="1" applyFont="1" applyFill="1" applyBorder="1"/>
    <xf numFmtId="1" fontId="12" fillId="2" borderId="13" xfId="0" applyNumberFormat="1" applyFont="1" applyFill="1" applyBorder="1"/>
    <xf numFmtId="0" fontId="16" fillId="0" borderId="2" xfId="0" applyFont="1" applyBorder="1"/>
    <xf numFmtId="0" fontId="3" fillId="0" borderId="10" xfId="0" applyFont="1" applyBorder="1" applyAlignment="1">
      <alignment horizontal="center" vertical="center"/>
    </xf>
    <xf numFmtId="2" fontId="17" fillId="0" borderId="0" xfId="0" applyNumberFormat="1" applyFont="1" applyBorder="1" applyAlignment="1"/>
    <xf numFmtId="0" fontId="18" fillId="0" borderId="0" xfId="0" applyFont="1" applyBorder="1" applyAlignment="1">
      <alignment wrapText="1"/>
    </xf>
    <xf numFmtId="2" fontId="17" fillId="0" borderId="0" xfId="0" applyNumberFormat="1" applyFont="1" applyFill="1" applyBorder="1" applyAlignment="1">
      <alignment horizontal="left"/>
    </xf>
    <xf numFmtId="1" fontId="6" fillId="0" borderId="0" xfId="0" applyNumberFormat="1" applyFont="1" applyFill="1" applyBorder="1"/>
    <xf numFmtId="1" fontId="17" fillId="0" borderId="0" xfId="0" applyNumberFormat="1" applyFont="1" applyFill="1" applyBorder="1" applyAlignment="1">
      <alignment wrapText="1"/>
    </xf>
    <xf numFmtId="1" fontId="0" fillId="0" borderId="0" xfId="0" applyNumberFormat="1" applyFill="1" applyBorder="1"/>
    <xf numFmtId="0" fontId="7" fillId="0" borderId="0" xfId="0" applyFont="1" applyBorder="1" applyAlignment="1">
      <alignment wrapText="1"/>
    </xf>
    <xf numFmtId="2" fontId="12" fillId="2" borderId="23" xfId="0" applyNumberFormat="1" applyFont="1" applyFill="1" applyBorder="1"/>
    <xf numFmtId="164" fontId="12" fillId="2" borderId="23" xfId="0" applyNumberFormat="1" applyFont="1" applyFill="1" applyBorder="1"/>
    <xf numFmtId="1" fontId="12" fillId="2" borderId="23" xfId="0" applyNumberFormat="1" applyFont="1" applyFill="1" applyBorder="1"/>
    <xf numFmtId="165" fontId="12" fillId="2" borderId="23" xfId="0" applyNumberFormat="1" applyFont="1" applyFill="1" applyBorder="1"/>
    <xf numFmtId="2" fontId="12" fillId="2" borderId="29" xfId="0" applyNumberFormat="1" applyFont="1" applyFill="1" applyBorder="1"/>
    <xf numFmtId="164" fontId="12" fillId="2" borderId="29" xfId="0" applyNumberFormat="1" applyFont="1" applyFill="1" applyBorder="1"/>
    <xf numFmtId="1" fontId="12" fillId="2" borderId="29" xfId="0" applyNumberFormat="1" applyFont="1" applyFill="1" applyBorder="1"/>
    <xf numFmtId="165" fontId="12" fillId="2" borderId="29" xfId="0" applyNumberFormat="1" applyFont="1" applyFill="1" applyBorder="1"/>
    <xf numFmtId="167" fontId="3" fillId="0" borderId="12" xfId="0" applyNumberFormat="1" applyFont="1" applyBorder="1" applyAlignment="1">
      <alignment horizontal="center" vertical="center"/>
    </xf>
    <xf numFmtId="0" fontId="6" fillId="5" borderId="11" xfId="0" applyFont="1" applyFill="1" applyBorder="1"/>
    <xf numFmtId="0" fontId="6" fillId="8" borderId="11" xfId="0" applyFont="1" applyFill="1" applyBorder="1"/>
    <xf numFmtId="1" fontId="6" fillId="6" borderId="11" xfId="0" applyNumberFormat="1" applyFont="1" applyFill="1" applyBorder="1"/>
    <xf numFmtId="1" fontId="2" fillId="0" borderId="30" xfId="0" applyNumberFormat="1" applyFont="1" applyBorder="1"/>
    <xf numFmtId="0" fontId="13" fillId="10" borderId="3" xfId="0" applyFont="1" applyFill="1" applyBorder="1" applyAlignment="1">
      <alignment horizontal="center" textRotation="90"/>
    </xf>
    <xf numFmtId="0" fontId="19" fillId="10" borderId="3" xfId="0" applyFont="1" applyFill="1" applyBorder="1" applyAlignment="1">
      <alignment horizontal="center" vertical="center" wrapText="1"/>
    </xf>
    <xf numFmtId="0" fontId="13" fillId="10" borderId="10" xfId="0" applyFont="1" applyFill="1" applyBorder="1" applyAlignment="1">
      <alignment horizontal="center" vertical="center"/>
    </xf>
    <xf numFmtId="0" fontId="13" fillId="10" borderId="1" xfId="0" applyFont="1" applyFill="1" applyBorder="1" applyAlignment="1">
      <alignment horizontal="center" textRotation="90"/>
    </xf>
    <xf numFmtId="164" fontId="19" fillId="10" borderId="1" xfId="0" applyNumberFormat="1" applyFont="1" applyFill="1" applyBorder="1" applyAlignment="1">
      <alignment horizontal="center" vertical="center" wrapText="1"/>
    </xf>
    <xf numFmtId="0" fontId="13" fillId="10" borderId="11" xfId="0" applyFont="1" applyFill="1" applyBorder="1" applyAlignment="1">
      <alignment horizontal="center" vertical="center"/>
    </xf>
    <xf numFmtId="0" fontId="19" fillId="10" borderId="1" xfId="0" applyFont="1" applyFill="1" applyBorder="1" applyAlignment="1">
      <alignment horizontal="center" vertical="center" wrapText="1"/>
    </xf>
    <xf numFmtId="0" fontId="13" fillId="11" borderId="1" xfId="0" applyFont="1" applyFill="1" applyBorder="1" applyAlignment="1">
      <alignment horizontal="center" textRotation="90"/>
    </xf>
    <xf numFmtId="0" fontId="19" fillId="11" borderId="1" xfId="0" applyFont="1" applyFill="1" applyBorder="1" applyAlignment="1">
      <alignment horizontal="center" vertical="center" wrapText="1"/>
    </xf>
    <xf numFmtId="0" fontId="13" fillId="11" borderId="11" xfId="0" applyFont="1" applyFill="1" applyBorder="1" applyAlignment="1">
      <alignment horizontal="center" vertical="center"/>
    </xf>
    <xf numFmtId="0" fontId="13" fillId="11" borderId="1" xfId="0" applyFont="1" applyFill="1" applyBorder="1" applyAlignment="1">
      <alignment horizontal="center" textRotation="90" wrapText="1"/>
    </xf>
    <xf numFmtId="0" fontId="13" fillId="9" borderId="1" xfId="0" applyFont="1" applyFill="1" applyBorder="1" applyAlignment="1">
      <alignment horizontal="center" textRotation="90"/>
    </xf>
    <xf numFmtId="0" fontId="19" fillId="9" borderId="1" xfId="0" applyFont="1" applyFill="1" applyBorder="1" applyAlignment="1">
      <alignment horizontal="center" vertical="center" wrapText="1"/>
    </xf>
    <xf numFmtId="0" fontId="13" fillId="9" borderId="11" xfId="0" applyFont="1" applyFill="1" applyBorder="1" applyAlignment="1">
      <alignment horizontal="center" vertical="center"/>
    </xf>
    <xf numFmtId="0" fontId="13" fillId="10" borderId="1" xfId="0" applyFont="1" applyFill="1" applyBorder="1" applyAlignment="1">
      <alignment horizontal="center" textRotation="90" wrapText="1"/>
    </xf>
    <xf numFmtId="1" fontId="3" fillId="10" borderId="1" xfId="0" applyNumberFormat="1" applyFont="1" applyFill="1" applyBorder="1" applyAlignment="1">
      <alignment horizontal="center" textRotation="90" wrapText="1"/>
    </xf>
    <xf numFmtId="1" fontId="10" fillId="10" borderId="1" xfId="0" applyNumberFormat="1" applyFont="1" applyFill="1" applyBorder="1" applyAlignment="1">
      <alignment horizontal="center" vertical="center" wrapText="1"/>
    </xf>
    <xf numFmtId="1" fontId="3" fillId="10" borderId="11" xfId="0" applyNumberFormat="1" applyFont="1" applyFill="1" applyBorder="1" applyAlignment="1">
      <alignment horizontal="center" vertical="center"/>
    </xf>
    <xf numFmtId="1" fontId="3" fillId="9" borderId="1" xfId="0" applyNumberFormat="1" applyFont="1" applyFill="1" applyBorder="1" applyAlignment="1">
      <alignment horizontal="center" textRotation="90" wrapText="1"/>
    </xf>
    <xf numFmtId="1" fontId="4" fillId="9" borderId="1" xfId="0" applyNumberFormat="1" applyFont="1" applyFill="1" applyBorder="1" applyAlignment="1">
      <alignment horizontal="center" vertical="center" wrapText="1"/>
    </xf>
    <xf numFmtId="1" fontId="3" fillId="9" borderId="11" xfId="0" applyNumberFormat="1" applyFont="1" applyFill="1" applyBorder="1" applyAlignment="1">
      <alignment horizontal="center" vertical="center"/>
    </xf>
    <xf numFmtId="164" fontId="3" fillId="10" borderId="1" xfId="0" applyNumberFormat="1" applyFont="1" applyFill="1" applyBorder="1" applyAlignment="1">
      <alignment horizontal="center" textRotation="90" wrapText="1"/>
    </xf>
    <xf numFmtId="164" fontId="4" fillId="10" borderId="1" xfId="0" applyNumberFormat="1" applyFont="1" applyFill="1" applyBorder="1" applyAlignment="1">
      <alignment horizontal="center" vertical="center" wrapText="1"/>
    </xf>
    <xf numFmtId="164" fontId="3" fillId="10" borderId="11" xfId="0" applyNumberFormat="1" applyFont="1" applyFill="1" applyBorder="1" applyAlignment="1">
      <alignment horizontal="center" vertical="center"/>
    </xf>
    <xf numFmtId="164" fontId="12" fillId="2" borderId="8" xfId="0" applyNumberFormat="1" applyFont="1" applyFill="1" applyBorder="1"/>
    <xf numFmtId="164" fontId="12" fillId="2" borderId="9" xfId="0" applyNumberFormat="1" applyFont="1" applyFill="1" applyBorder="1"/>
    <xf numFmtId="1" fontId="2" fillId="0" borderId="34" xfId="0" applyNumberFormat="1" applyFont="1" applyBorder="1"/>
    <xf numFmtId="1" fontId="2" fillId="0" borderId="32" xfId="0" applyNumberFormat="1" applyFont="1" applyBorder="1"/>
    <xf numFmtId="1" fontId="2" fillId="0" borderId="35" xfId="0" applyNumberFormat="1" applyFont="1" applyBorder="1"/>
    <xf numFmtId="1" fontId="2" fillId="0" borderId="7" xfId="0" applyNumberFormat="1" applyFont="1" applyBorder="1" applyAlignment="1">
      <alignment wrapText="1"/>
    </xf>
    <xf numFmtId="167" fontId="2" fillId="0" borderId="15" xfId="0" applyNumberFormat="1" applyFont="1" applyBorder="1"/>
    <xf numFmtId="167" fontId="2" fillId="0" borderId="8" xfId="0" applyNumberFormat="1" applyFont="1" applyBorder="1"/>
    <xf numFmtId="167" fontId="2" fillId="0" borderId="9" xfId="0" applyNumberFormat="1" applyFont="1" applyBorder="1"/>
    <xf numFmtId="164" fontId="13" fillId="3" borderId="1" xfId="0" applyNumberFormat="1" applyFont="1" applyFill="1" applyBorder="1"/>
    <xf numFmtId="1" fontId="13" fillId="4" borderId="1" xfId="0" applyNumberFormat="1" applyFont="1" applyFill="1" applyBorder="1"/>
    <xf numFmtId="0" fontId="2" fillId="0" borderId="34" xfId="0" applyFont="1" applyBorder="1" applyAlignment="1">
      <alignment horizontal="left" wrapText="1"/>
    </xf>
    <xf numFmtId="0" fontId="2" fillId="0" borderId="32" xfId="0" applyFont="1" applyBorder="1" applyAlignment="1">
      <alignment horizontal="left" wrapText="1"/>
    </xf>
    <xf numFmtId="0" fontId="2" fillId="0" borderId="35" xfId="0" applyFont="1" applyBorder="1" applyAlignment="1">
      <alignment horizontal="left" wrapText="1"/>
    </xf>
    <xf numFmtId="0" fontId="1" fillId="0" borderId="32" xfId="0" applyFont="1" applyBorder="1" applyAlignment="1">
      <alignment horizontal="left" wrapText="1"/>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6" xfId="0" applyFont="1" applyBorder="1" applyAlignment="1">
      <alignment horizontal="left" wrapText="1"/>
    </xf>
    <xf numFmtId="0" fontId="1" fillId="0" borderId="1" xfId="0" applyFont="1" applyBorder="1" applyAlignment="1">
      <alignment horizontal="left" wrapText="1"/>
    </xf>
    <xf numFmtId="0" fontId="13" fillId="10" borderId="13" xfId="0" applyFont="1" applyFill="1" applyBorder="1" applyAlignment="1">
      <alignment horizontal="center" vertical="center"/>
    </xf>
    <xf numFmtId="0" fontId="13" fillId="10" borderId="6" xfId="0" applyFont="1" applyFill="1" applyBorder="1" applyAlignment="1">
      <alignment horizontal="center" vertical="center"/>
    </xf>
    <xf numFmtId="0" fontId="13" fillId="11" borderId="6" xfId="0" applyFont="1" applyFill="1" applyBorder="1" applyAlignment="1">
      <alignment horizontal="center" vertical="center"/>
    </xf>
    <xf numFmtId="0" fontId="13" fillId="9" borderId="6" xfId="0" applyFont="1" applyFill="1" applyBorder="1" applyAlignment="1">
      <alignment horizontal="center" vertical="center"/>
    </xf>
    <xf numFmtId="1" fontId="3" fillId="10" borderId="6" xfId="0" applyNumberFormat="1" applyFont="1" applyFill="1" applyBorder="1" applyAlignment="1">
      <alignment horizontal="center" vertical="center"/>
    </xf>
    <xf numFmtId="1" fontId="3" fillId="9" borderId="6" xfId="0" applyNumberFormat="1" applyFont="1" applyFill="1" applyBorder="1" applyAlignment="1">
      <alignment horizontal="center" vertical="center"/>
    </xf>
    <xf numFmtId="164" fontId="3" fillId="10" borderId="6" xfId="0" applyNumberFormat="1" applyFont="1" applyFill="1" applyBorder="1" applyAlignment="1">
      <alignment horizontal="center" vertical="center"/>
    </xf>
    <xf numFmtId="1" fontId="13" fillId="3" borderId="4" xfId="0" applyNumberFormat="1" applyFont="1" applyFill="1" applyBorder="1"/>
    <xf numFmtId="1" fontId="13" fillId="3" borderId="15" xfId="0" applyNumberFormat="1" applyFont="1" applyFill="1" applyBorder="1"/>
    <xf numFmtId="1" fontId="3" fillId="3" borderId="8" xfId="0" applyNumberFormat="1" applyFont="1" applyFill="1" applyBorder="1"/>
    <xf numFmtId="164" fontId="13" fillId="3" borderId="8" xfId="0" applyNumberFormat="1" applyFont="1" applyFill="1" applyBorder="1"/>
    <xf numFmtId="1" fontId="3" fillId="3" borderId="9" xfId="0" applyNumberFormat="1" applyFont="1" applyFill="1" applyBorder="1"/>
    <xf numFmtId="2" fontId="12" fillId="12" borderId="29" xfId="0" applyNumberFormat="1" applyFont="1" applyFill="1" applyBorder="1"/>
    <xf numFmtId="2" fontId="12" fillId="12" borderId="31" xfId="0" applyNumberFormat="1" applyFont="1" applyFill="1" applyBorder="1"/>
    <xf numFmtId="2" fontId="12" fillId="12" borderId="24" xfId="0" applyNumberFormat="1" applyFont="1" applyFill="1" applyBorder="1"/>
    <xf numFmtId="2" fontId="12" fillId="12" borderId="22" xfId="0" applyNumberFormat="1" applyFont="1" applyFill="1" applyBorder="1"/>
    <xf numFmtId="2" fontId="12" fillId="12" borderId="38" xfId="0" applyNumberFormat="1" applyFont="1" applyFill="1" applyBorder="1"/>
    <xf numFmtId="2" fontId="12" fillId="12" borderId="39" xfId="0" applyNumberFormat="1" applyFont="1" applyFill="1" applyBorder="1"/>
    <xf numFmtId="2" fontId="12" fillId="12" borderId="40" xfId="0" applyNumberFormat="1" applyFont="1" applyFill="1" applyBorder="1"/>
    <xf numFmtId="1" fontId="12" fillId="2" borderId="25" xfId="0" applyNumberFormat="1" applyFont="1" applyFill="1" applyBorder="1"/>
    <xf numFmtId="164" fontId="12" fillId="2" borderId="28" xfId="0" applyNumberFormat="1" applyFont="1" applyFill="1" applyBorder="1"/>
    <xf numFmtId="1" fontId="13" fillId="11" borderId="1" xfId="0" applyNumberFormat="1" applyFont="1" applyFill="1" applyBorder="1" applyAlignment="1">
      <alignment horizontal="center" textRotation="90" wrapText="1"/>
    </xf>
    <xf numFmtId="1" fontId="3" fillId="10" borderId="8" xfId="0" applyNumberFormat="1" applyFont="1" applyFill="1" applyBorder="1" applyAlignment="1">
      <alignment horizontal="center" textRotation="90" wrapText="1"/>
    </xf>
    <xf numFmtId="0" fontId="4" fillId="10" borderId="8" xfId="0" applyFont="1" applyFill="1" applyBorder="1" applyAlignment="1">
      <alignment horizontal="center" vertical="center" wrapText="1"/>
    </xf>
    <xf numFmtId="166" fontId="19" fillId="10" borderId="6" xfId="0" applyNumberFormat="1" applyFont="1" applyFill="1" applyBorder="1" applyAlignment="1">
      <alignment horizontal="center" vertical="center" wrapText="1"/>
    </xf>
    <xf numFmtId="1" fontId="13" fillId="11" borderId="6" xfId="0" applyNumberFormat="1" applyFont="1" applyFill="1" applyBorder="1" applyAlignment="1">
      <alignment horizontal="center" vertical="center"/>
    </xf>
    <xf numFmtId="1" fontId="3" fillId="10" borderId="9" xfId="0" applyNumberFormat="1" applyFont="1" applyFill="1" applyBorder="1" applyAlignment="1">
      <alignment horizontal="center" vertical="center"/>
    </xf>
    <xf numFmtId="166" fontId="19" fillId="10" borderId="11" xfId="0" applyNumberFormat="1" applyFont="1" applyFill="1" applyBorder="1" applyAlignment="1">
      <alignment horizontal="center" vertical="center" wrapText="1"/>
    </xf>
    <xf numFmtId="0" fontId="19" fillId="10" borderId="11" xfId="0" applyFont="1" applyFill="1" applyBorder="1" applyAlignment="1">
      <alignment horizontal="center" vertical="center" wrapText="1"/>
    </xf>
    <xf numFmtId="1" fontId="13" fillId="11" borderId="11" xfId="0" applyNumberFormat="1" applyFont="1" applyFill="1" applyBorder="1" applyAlignment="1">
      <alignment horizontal="center" vertical="center"/>
    </xf>
    <xf numFmtId="1" fontId="3" fillId="10" borderId="16" xfId="0" applyNumberFormat="1" applyFont="1" applyFill="1" applyBorder="1" applyAlignment="1">
      <alignment horizontal="center" vertical="center"/>
    </xf>
    <xf numFmtId="2" fontId="12" fillId="7" borderId="22" xfId="0" applyNumberFormat="1" applyFont="1" applyFill="1" applyBorder="1"/>
    <xf numFmtId="2" fontId="12" fillId="8" borderId="22" xfId="0" applyNumberFormat="1" applyFont="1" applyFill="1" applyBorder="1"/>
    <xf numFmtId="2" fontId="12" fillId="6" borderId="22" xfId="0" applyNumberFormat="1" applyFont="1" applyFill="1" applyBorder="1"/>
    <xf numFmtId="1" fontId="12" fillId="2" borderId="31" xfId="0" applyNumberFormat="1" applyFont="1" applyFill="1" applyBorder="1"/>
    <xf numFmtId="164" fontId="12" fillId="2" borderId="34" xfId="0" applyNumberFormat="1" applyFont="1" applyFill="1" applyBorder="1"/>
    <xf numFmtId="164" fontId="12" fillId="2" borderId="32" xfId="0" applyNumberFormat="1" applyFont="1" applyFill="1" applyBorder="1"/>
    <xf numFmtId="164" fontId="12" fillId="2" borderId="35" xfId="0" applyNumberFormat="1" applyFont="1" applyFill="1" applyBorder="1"/>
    <xf numFmtId="0" fontId="0" fillId="0" borderId="8" xfId="0" applyBorder="1" applyAlignment="1"/>
    <xf numFmtId="0" fontId="0" fillId="0" borderId="28" xfId="0" applyBorder="1" applyAlignment="1"/>
    <xf numFmtId="0" fontId="1" fillId="0" borderId="8" xfId="0" applyFont="1" applyBorder="1" applyAlignment="1"/>
    <xf numFmtId="0" fontId="0" fillId="0" borderId="9" xfId="0" applyBorder="1" applyAlignment="1"/>
    <xf numFmtId="1" fontId="13" fillId="3" borderId="7" xfId="0" applyNumberFormat="1" applyFont="1" applyFill="1" applyBorder="1"/>
    <xf numFmtId="1" fontId="3" fillId="3" borderId="3" xfId="0" applyNumberFormat="1" applyFont="1" applyFill="1" applyBorder="1"/>
    <xf numFmtId="164" fontId="13" fillId="3" borderId="3" xfId="0" applyNumberFormat="1" applyFont="1" applyFill="1" applyBorder="1"/>
    <xf numFmtId="1" fontId="3" fillId="3" borderId="13" xfId="0" applyNumberFormat="1" applyFont="1" applyFill="1" applyBorder="1"/>
    <xf numFmtId="0" fontId="1" fillId="0" borderId="4" xfId="0" applyFont="1" applyBorder="1" applyAlignment="1">
      <alignment wrapText="1"/>
    </xf>
    <xf numFmtId="0" fontId="1" fillId="0" borderId="1" xfId="0" applyFont="1" applyBorder="1" applyAlignment="1">
      <alignment wrapText="1"/>
    </xf>
    <xf numFmtId="2" fontId="17" fillId="0" borderId="0" xfId="0" applyNumberFormat="1" applyFont="1" applyFill="1" applyBorder="1" applyAlignment="1">
      <alignment horizontal="left"/>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xf>
    <xf numFmtId="0" fontId="0" fillId="0" borderId="11" xfId="0" applyBorder="1" applyAlignment="1">
      <alignment horizontal="center"/>
    </xf>
    <xf numFmtId="1" fontId="11" fillId="0" borderId="32" xfId="0" applyNumberFormat="1" applyFont="1" applyFill="1" applyBorder="1" applyAlignment="1">
      <alignment horizontal="center" vertical="center" wrapText="1"/>
    </xf>
    <xf numFmtId="0" fontId="11" fillId="0" borderId="42" xfId="0" applyFont="1" applyFill="1" applyBorder="1" applyAlignment="1">
      <alignment horizontal="center" vertical="center"/>
    </xf>
    <xf numFmtId="1" fontId="11" fillId="0" borderId="33" xfId="0" applyNumberFormat="1" applyFont="1" applyFill="1" applyBorder="1" applyAlignment="1">
      <alignment horizontal="center" vertical="center"/>
    </xf>
    <xf numFmtId="0" fontId="11" fillId="0" borderId="12" xfId="0" applyFont="1" applyFill="1" applyBorder="1" applyAlignment="1">
      <alignment horizontal="center" vertical="center"/>
    </xf>
    <xf numFmtId="1" fontId="13" fillId="0" borderId="20" xfId="0" applyNumberFormat="1" applyFont="1" applyFill="1" applyBorder="1" applyAlignment="1">
      <alignment horizontal="center" textRotation="90" wrapText="1"/>
    </xf>
    <xf numFmtId="1" fontId="13" fillId="0" borderId="32" xfId="0" applyNumberFormat="1" applyFont="1" applyFill="1" applyBorder="1" applyAlignment="1">
      <alignment horizontal="center" textRotation="90" wrapText="1"/>
    </xf>
    <xf numFmtId="1" fontId="13" fillId="0" borderId="14" xfId="0" applyNumberFormat="1" applyFont="1" applyFill="1" applyBorder="1" applyAlignment="1">
      <alignment horizontal="center" textRotation="90" wrapText="1"/>
    </xf>
    <xf numFmtId="1" fontId="13" fillId="0" borderId="33" xfId="0" applyNumberFormat="1" applyFont="1" applyFill="1" applyBorder="1" applyAlignment="1">
      <alignment horizontal="center" textRotation="90"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0" fontId="7" fillId="0" borderId="1" xfId="0" applyFont="1" applyBorder="1" applyAlignment="1">
      <alignment horizont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6" fillId="0" borderId="24" xfId="0" applyFont="1" applyFill="1" applyBorder="1" applyAlignment="1">
      <alignment horizontal="center"/>
    </xf>
    <xf numFmtId="0" fontId="6" fillId="0" borderId="25" xfId="0" applyFont="1" applyFill="1" applyBorder="1" applyAlignment="1">
      <alignment horizontal="center"/>
    </xf>
    <xf numFmtId="0" fontId="7" fillId="0" borderId="21" xfId="0" applyFont="1" applyFill="1" applyBorder="1" applyAlignment="1">
      <alignment horizontal="center" vertical="center" wrapText="1"/>
    </xf>
    <xf numFmtId="167" fontId="5" fillId="0" borderId="14" xfId="0" applyNumberFormat="1" applyFont="1" applyBorder="1" applyAlignment="1">
      <alignment horizontal="center" vertical="center" textRotation="90"/>
    </xf>
    <xf numFmtId="0" fontId="5" fillId="0" borderId="33" xfId="0" applyFont="1" applyBorder="1" applyAlignment="1">
      <alignment vertical="center"/>
    </xf>
    <xf numFmtId="1" fontId="13" fillId="0" borderId="26" xfId="0" applyNumberFormat="1" applyFont="1" applyBorder="1" applyAlignment="1">
      <alignment horizontal="left" wrapText="1"/>
    </xf>
    <xf numFmtId="1" fontId="13" fillId="0" borderId="27" xfId="0" applyNumberFormat="1" applyFont="1" applyBorder="1" applyAlignment="1">
      <alignment horizontal="left" wrapText="1"/>
    </xf>
    <xf numFmtId="0" fontId="3" fillId="0" borderId="11" xfId="0" applyFont="1" applyBorder="1" applyAlignment="1">
      <alignment horizontal="left" wrapText="1"/>
    </xf>
    <xf numFmtId="1" fontId="3" fillId="0" borderId="11" xfId="0" applyNumberFormat="1" applyFont="1" applyBorder="1" applyAlignment="1">
      <alignment horizontal="left"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3" fillId="0" borderId="1" xfId="0" applyFont="1" applyFill="1" applyBorder="1" applyAlignment="1">
      <alignment horizontal="center" textRotation="90" wrapText="1"/>
    </xf>
    <xf numFmtId="0" fontId="13" fillId="0" borderId="11" xfId="0" applyFont="1" applyFill="1" applyBorder="1" applyAlignment="1">
      <alignment horizontal="center" textRotation="90" wrapText="1"/>
    </xf>
    <xf numFmtId="0" fontId="7" fillId="0" borderId="7" xfId="0" applyFont="1" applyFill="1" applyBorder="1" applyAlignment="1">
      <alignment horizontal="center" vertical="center"/>
    </xf>
    <xf numFmtId="0" fontId="0" fillId="0" borderId="4" xfId="0" applyBorder="1" applyAlignment="1">
      <alignment horizontal="center"/>
    </xf>
    <xf numFmtId="0" fontId="13" fillId="0" borderId="41" xfId="0" applyFont="1" applyFill="1" applyBorder="1" applyAlignment="1">
      <alignment horizontal="center" vertical="center"/>
    </xf>
    <xf numFmtId="0" fontId="0" fillId="0" borderId="41" xfId="0" applyFill="1" applyBorder="1" applyAlignment="1"/>
    <xf numFmtId="1" fontId="13" fillId="0" borderId="37" xfId="0" applyNumberFormat="1" applyFont="1" applyFill="1" applyBorder="1" applyAlignment="1">
      <alignment horizontal="center" vertical="center"/>
    </xf>
    <xf numFmtId="0" fontId="0" fillId="0" borderId="41" xfId="0" applyFill="1" applyBorder="1" applyAlignment="1">
      <alignment horizontal="center" vertical="center"/>
    </xf>
    <xf numFmtId="0" fontId="7" fillId="0" borderId="4" xfId="0" applyFont="1" applyBorder="1" applyAlignment="1">
      <alignment horizontal="center" vertical="center"/>
    </xf>
    <xf numFmtId="0" fontId="0" fillId="0" borderId="4" xfId="0" applyBorder="1" applyAlignment="1"/>
    <xf numFmtId="0" fontId="13" fillId="0" borderId="6" xfId="0" applyFont="1" applyFill="1" applyBorder="1" applyAlignment="1">
      <alignment horizontal="center" textRotation="90" wrapText="1"/>
    </xf>
    <xf numFmtId="0" fontId="7" fillId="0" borderId="15" xfId="0" applyFont="1" applyBorder="1" applyAlignment="1">
      <alignment horizontal="center" vertical="center"/>
    </xf>
    <xf numFmtId="0" fontId="13" fillId="0" borderId="43" xfId="0" applyFont="1" applyFill="1" applyBorder="1" applyAlignment="1">
      <alignment horizontal="center" vertical="center"/>
    </xf>
    <xf numFmtId="0" fontId="13" fillId="3" borderId="7" xfId="0" applyFont="1" applyFill="1" applyBorder="1" applyAlignment="1">
      <alignment horizontal="left" vertical="center"/>
    </xf>
    <xf numFmtId="0" fontId="13" fillId="3" borderId="4" xfId="0" applyFont="1" applyFill="1" applyBorder="1" applyAlignment="1">
      <alignment horizontal="left" vertical="center"/>
    </xf>
    <xf numFmtId="0" fontId="13" fillId="3" borderId="14" xfId="0" applyFont="1" applyFill="1" applyBorder="1" applyAlignment="1">
      <alignment horizontal="left" vertical="center"/>
    </xf>
    <xf numFmtId="0" fontId="3" fillId="3"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33" xfId="0" applyFont="1" applyFill="1" applyBorder="1" applyAlignment="1">
      <alignment horizontal="left" vertical="center"/>
    </xf>
    <xf numFmtId="1" fontId="13" fillId="0" borderId="30" xfId="0" applyNumberFormat="1" applyFont="1" applyFill="1" applyBorder="1" applyAlignment="1">
      <alignment vertical="center" wrapText="1"/>
    </xf>
    <xf numFmtId="0" fontId="13" fillId="0" borderId="29" xfId="0" applyFont="1" applyFill="1" applyBorder="1" applyAlignment="1">
      <alignment vertical="center"/>
    </xf>
    <xf numFmtId="0" fontId="3"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3" xfId="0" applyFont="1" applyBorder="1" applyAlignment="1">
      <alignment vertical="center"/>
    </xf>
    <xf numFmtId="0" fontId="15" fillId="0" borderId="1" xfId="0" applyFont="1" applyBorder="1" applyAlignment="1">
      <alignment vertical="center"/>
    </xf>
    <xf numFmtId="0" fontId="15" fillId="0" borderId="6" xfId="0" applyFont="1" applyBorder="1" applyAlignment="1">
      <alignment vertical="center"/>
    </xf>
    <xf numFmtId="0" fontId="15" fillId="0" borderId="36" xfId="0" applyFont="1" applyBorder="1" applyAlignment="1">
      <alignment vertical="center"/>
    </xf>
    <xf numFmtId="0" fontId="3" fillId="3" borderId="13" xfId="0" applyFont="1" applyFill="1" applyBorder="1" applyAlignment="1">
      <alignment horizontal="left" vertical="center"/>
    </xf>
    <xf numFmtId="0" fontId="3" fillId="3" borderId="6" xfId="0" applyFont="1" applyFill="1" applyBorder="1" applyAlignment="1">
      <alignment horizontal="left" vertical="center"/>
    </xf>
    <xf numFmtId="0" fontId="3" fillId="3" borderId="36" xfId="0" applyFont="1" applyFill="1" applyBorder="1" applyAlignment="1">
      <alignment horizontal="left" vertical="center"/>
    </xf>
    <xf numFmtId="0" fontId="13" fillId="3" borderId="3" xfId="0" applyFont="1" applyFill="1" applyBorder="1" applyAlignment="1">
      <alignment horizontal="left" vertical="center"/>
    </xf>
    <xf numFmtId="0" fontId="13" fillId="3" borderId="1" xfId="0" applyFont="1" applyFill="1" applyBorder="1" applyAlignment="1">
      <alignment horizontal="left" vertical="center"/>
    </xf>
    <xf numFmtId="0" fontId="13" fillId="3" borderId="33" xfId="0" applyFont="1" applyFill="1" applyBorder="1" applyAlignment="1">
      <alignment horizontal="left" vertical="center"/>
    </xf>
  </cellXfs>
  <cellStyles count="1">
    <cellStyle name="Normaali" xfId="0" builtinId="0"/>
  </cellStyles>
  <dxfs count="34">
    <dxf>
      <font>
        <condense val="0"/>
        <extend val="0"/>
        <color auto="1"/>
      </font>
    </dxf>
    <dxf>
      <font>
        <condense val="0"/>
        <extend val="0"/>
        <color auto="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99CCFF"/>
      <color rgb="FFCC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4"/>
  <sheetViews>
    <sheetView tabSelected="1" topLeftCell="A4" zoomScale="75" zoomScaleNormal="75" workbookViewId="0">
      <selection activeCell="D8" sqref="D8:AJ8"/>
    </sheetView>
  </sheetViews>
  <sheetFormatPr defaultRowHeight="13.2" x14ac:dyDescent="0.25"/>
  <cols>
    <col min="1" max="1" width="12.6640625" customWidth="1"/>
    <col min="2" max="2" width="41.88671875" customWidth="1"/>
    <col min="3" max="3" width="6.109375" style="8" customWidth="1"/>
    <col min="4" max="8" width="6" customWidth="1"/>
    <col min="9" max="9" width="7.88671875" customWidth="1"/>
    <col min="10" max="28" width="6" customWidth="1"/>
    <col min="29" max="32" width="6" style="12" customWidth="1"/>
    <col min="33" max="33" width="6" style="17" customWidth="1"/>
    <col min="34" max="36" width="6" style="12" customWidth="1"/>
    <col min="37" max="37" width="7.6640625" style="15" customWidth="1"/>
    <col min="38" max="38" width="7.6640625" style="12" customWidth="1"/>
    <col min="39" max="39" width="40.6640625" customWidth="1"/>
    <col min="40" max="42" width="40.33203125" customWidth="1"/>
    <col min="43" max="43" width="20.6640625" customWidth="1"/>
    <col min="44" max="44" width="11.5546875" customWidth="1"/>
    <col min="45" max="105" width="5.6640625" customWidth="1"/>
  </cols>
  <sheetData>
    <row r="1" spans="1:43" ht="58.95" customHeight="1" thickBot="1" x14ac:dyDescent="0.35">
      <c r="A1" s="18" t="s">
        <v>52</v>
      </c>
      <c r="B1" s="10" t="s">
        <v>59</v>
      </c>
      <c r="C1" s="26" t="s">
        <v>97</v>
      </c>
      <c r="D1" s="3"/>
      <c r="E1" s="3"/>
      <c r="F1" s="3"/>
      <c r="G1" s="3"/>
      <c r="H1" s="3"/>
      <c r="I1" s="51"/>
      <c r="J1" s="3"/>
      <c r="K1" s="51"/>
      <c r="L1" s="3"/>
      <c r="M1" s="54"/>
      <c r="N1" s="185" t="s">
        <v>75</v>
      </c>
      <c r="O1" s="185"/>
      <c r="P1" s="185"/>
      <c r="Q1" s="185"/>
      <c r="R1" s="185"/>
      <c r="S1" s="185"/>
      <c r="T1" s="185"/>
      <c r="U1" s="185"/>
      <c r="V1" s="185"/>
      <c r="W1" s="185"/>
      <c r="X1" s="185"/>
      <c r="Y1" s="185"/>
      <c r="Z1" s="185"/>
      <c r="AA1" s="185"/>
      <c r="AB1" s="59"/>
      <c r="AC1" s="59"/>
      <c r="AD1" s="58"/>
      <c r="AE1" s="56"/>
      <c r="AF1" s="57"/>
      <c r="AG1" s="57"/>
      <c r="AH1" s="57"/>
      <c r="AI1" s="57"/>
      <c r="AJ1" s="57"/>
      <c r="AL1" s="56"/>
      <c r="AM1" s="164"/>
      <c r="AN1" s="164"/>
      <c r="AO1" s="55"/>
      <c r="AP1" s="53"/>
    </row>
    <row r="2" spans="1:43" ht="52.95" customHeight="1" thickBot="1" x14ac:dyDescent="0.3">
      <c r="A2" s="4"/>
      <c r="B2" s="5"/>
      <c r="C2" s="6"/>
      <c r="D2" s="5"/>
      <c r="E2" s="5"/>
      <c r="F2" s="5"/>
      <c r="G2" s="5"/>
      <c r="H2" s="5"/>
      <c r="I2" s="5"/>
      <c r="J2" s="4"/>
      <c r="K2" s="4"/>
      <c r="L2" s="4"/>
      <c r="M2" s="4"/>
      <c r="N2" s="69"/>
      <c r="O2" s="195" t="s">
        <v>62</v>
      </c>
      <c r="P2" s="195"/>
      <c r="Q2" s="195"/>
      <c r="R2" s="70"/>
      <c r="S2" s="195" t="s">
        <v>63</v>
      </c>
      <c r="T2" s="195"/>
      <c r="U2" s="195"/>
      <c r="V2" s="195"/>
      <c r="W2" s="71"/>
      <c r="X2" s="196" t="s">
        <v>64</v>
      </c>
      <c r="Y2" s="196"/>
      <c r="Z2" s="196"/>
      <c r="AA2" s="196"/>
      <c r="AK2" s="13"/>
      <c r="AL2" s="19"/>
      <c r="AM2" s="2"/>
      <c r="AN2" s="2"/>
      <c r="AO2" s="2"/>
      <c r="AP2" s="4"/>
    </row>
    <row r="3" spans="1:43" ht="46.95" customHeight="1" x14ac:dyDescent="0.25">
      <c r="A3" s="188"/>
      <c r="B3" s="186" t="s">
        <v>66</v>
      </c>
      <c r="C3" s="191" t="s">
        <v>68</v>
      </c>
      <c r="D3" s="197" t="s">
        <v>94</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9"/>
      <c r="AK3" s="176" t="s">
        <v>76</v>
      </c>
      <c r="AL3" s="178" t="s">
        <v>77</v>
      </c>
      <c r="AM3" s="182" t="s">
        <v>31</v>
      </c>
      <c r="AN3" s="183"/>
      <c r="AO3" s="183"/>
      <c r="AP3" s="183"/>
      <c r="AQ3" s="184"/>
    </row>
    <row r="4" spans="1:43" ht="220.5" customHeight="1" x14ac:dyDescent="0.25">
      <c r="A4" s="189"/>
      <c r="B4" s="187"/>
      <c r="C4" s="192"/>
      <c r="D4" s="73" t="s">
        <v>0</v>
      </c>
      <c r="E4" s="87" t="s">
        <v>69</v>
      </c>
      <c r="F4" s="76" t="s">
        <v>32</v>
      </c>
      <c r="G4" s="80" t="s">
        <v>1</v>
      </c>
      <c r="H4" s="80" t="s">
        <v>33</v>
      </c>
      <c r="I4" s="76" t="s">
        <v>34</v>
      </c>
      <c r="J4" s="80" t="s">
        <v>35</v>
      </c>
      <c r="K4" s="84" t="s">
        <v>36</v>
      </c>
      <c r="L4" s="76" t="s">
        <v>2</v>
      </c>
      <c r="M4" s="76" t="s">
        <v>3</v>
      </c>
      <c r="N4" s="76" t="s">
        <v>4</v>
      </c>
      <c r="O4" s="80" t="s">
        <v>37</v>
      </c>
      <c r="P4" s="80" t="s">
        <v>38</v>
      </c>
      <c r="Q4" s="87" t="s">
        <v>70</v>
      </c>
      <c r="R4" s="80" t="s">
        <v>5</v>
      </c>
      <c r="S4" s="76" t="s">
        <v>6</v>
      </c>
      <c r="T4" s="80" t="s">
        <v>7</v>
      </c>
      <c r="U4" s="76" t="s">
        <v>8</v>
      </c>
      <c r="V4" s="80" t="s">
        <v>53</v>
      </c>
      <c r="W4" s="87" t="s">
        <v>55</v>
      </c>
      <c r="X4" s="80" t="s">
        <v>39</v>
      </c>
      <c r="Y4" s="83" t="s">
        <v>40</v>
      </c>
      <c r="Z4" s="84" t="s">
        <v>41</v>
      </c>
      <c r="AA4" s="87" t="s">
        <v>71</v>
      </c>
      <c r="AB4" s="200" t="s">
        <v>93</v>
      </c>
      <c r="AC4" s="88" t="s">
        <v>60</v>
      </c>
      <c r="AD4" s="91" t="s">
        <v>27</v>
      </c>
      <c r="AE4" s="91" t="s">
        <v>28</v>
      </c>
      <c r="AF4" s="91" t="s">
        <v>29</v>
      </c>
      <c r="AG4" s="94" t="s">
        <v>61</v>
      </c>
      <c r="AH4" s="88" t="s">
        <v>30</v>
      </c>
      <c r="AI4" s="137" t="s">
        <v>57</v>
      </c>
      <c r="AJ4" s="138" t="s">
        <v>95</v>
      </c>
      <c r="AK4" s="177"/>
      <c r="AL4" s="179"/>
      <c r="AM4" s="165" t="s">
        <v>78</v>
      </c>
      <c r="AN4" s="169" t="s">
        <v>42</v>
      </c>
      <c r="AO4" s="180" t="s">
        <v>79</v>
      </c>
      <c r="AP4" s="169" t="s">
        <v>56</v>
      </c>
      <c r="AQ4" s="167" t="s">
        <v>80</v>
      </c>
    </row>
    <row r="5" spans="1:43" ht="78.599999999999994" customHeight="1" x14ac:dyDescent="0.25">
      <c r="A5" s="9" t="s">
        <v>9</v>
      </c>
      <c r="B5" s="181" t="s">
        <v>67</v>
      </c>
      <c r="C5" s="192"/>
      <c r="D5" s="74" t="s">
        <v>10</v>
      </c>
      <c r="E5" s="77" t="s">
        <v>89</v>
      </c>
      <c r="F5" s="77" t="s">
        <v>17</v>
      </c>
      <c r="G5" s="81" t="s">
        <v>13</v>
      </c>
      <c r="H5" s="81" t="s">
        <v>14</v>
      </c>
      <c r="I5" s="79" t="s">
        <v>15</v>
      </c>
      <c r="J5" s="81" t="s">
        <v>16</v>
      </c>
      <c r="K5" s="85" t="s">
        <v>13</v>
      </c>
      <c r="L5" s="79" t="s">
        <v>17</v>
      </c>
      <c r="M5" s="79" t="s">
        <v>18</v>
      </c>
      <c r="N5" s="79" t="s">
        <v>19</v>
      </c>
      <c r="O5" s="81" t="s">
        <v>18</v>
      </c>
      <c r="P5" s="81" t="s">
        <v>20</v>
      </c>
      <c r="Q5" s="77" t="s">
        <v>91</v>
      </c>
      <c r="R5" s="81" t="s">
        <v>21</v>
      </c>
      <c r="S5" s="79" t="s">
        <v>13</v>
      </c>
      <c r="T5" s="81" t="s">
        <v>14</v>
      </c>
      <c r="U5" s="79" t="s">
        <v>22</v>
      </c>
      <c r="V5" s="81" t="s">
        <v>23</v>
      </c>
      <c r="W5" s="79" t="s">
        <v>11</v>
      </c>
      <c r="X5" s="81" t="s">
        <v>13</v>
      </c>
      <c r="Y5" s="81" t="s">
        <v>13</v>
      </c>
      <c r="Z5" s="85" t="s">
        <v>24</v>
      </c>
      <c r="AA5" s="77" t="s">
        <v>92</v>
      </c>
      <c r="AB5" s="200"/>
      <c r="AC5" s="89" t="s">
        <v>44</v>
      </c>
      <c r="AD5" s="92" t="s">
        <v>81</v>
      </c>
      <c r="AE5" s="92" t="s">
        <v>81</v>
      </c>
      <c r="AF5" s="92" t="s">
        <v>82</v>
      </c>
      <c r="AG5" s="95" t="s">
        <v>83</v>
      </c>
      <c r="AH5" s="89" t="s">
        <v>44</v>
      </c>
      <c r="AI5" s="81" t="s">
        <v>58</v>
      </c>
      <c r="AJ5" s="139" t="s">
        <v>96</v>
      </c>
      <c r="AK5" s="172" t="s">
        <v>46</v>
      </c>
      <c r="AL5" s="174" t="s">
        <v>45</v>
      </c>
      <c r="AM5" s="165"/>
      <c r="AN5" s="170"/>
      <c r="AO5" s="180"/>
      <c r="AP5" s="170"/>
      <c r="AQ5" s="167"/>
    </row>
    <row r="6" spans="1:43" s="1" customFormat="1" ht="70.95" customHeight="1" thickBot="1" x14ac:dyDescent="0.3">
      <c r="A6" s="52" t="s">
        <v>25</v>
      </c>
      <c r="B6" s="190"/>
      <c r="C6" s="68" t="s">
        <v>43</v>
      </c>
      <c r="D6" s="75" t="s">
        <v>26</v>
      </c>
      <c r="E6" s="143" t="s">
        <v>90</v>
      </c>
      <c r="F6" s="78" t="s">
        <v>26</v>
      </c>
      <c r="G6" s="82" t="s">
        <v>26</v>
      </c>
      <c r="H6" s="82" t="s">
        <v>26</v>
      </c>
      <c r="I6" s="78" t="s">
        <v>26</v>
      </c>
      <c r="J6" s="82" t="s">
        <v>26</v>
      </c>
      <c r="K6" s="86" t="s">
        <v>26</v>
      </c>
      <c r="L6" s="78" t="s">
        <v>26</v>
      </c>
      <c r="M6" s="78" t="s">
        <v>26</v>
      </c>
      <c r="N6" s="78" t="s">
        <v>26</v>
      </c>
      <c r="O6" s="82" t="s">
        <v>26</v>
      </c>
      <c r="P6" s="82" t="s">
        <v>26</v>
      </c>
      <c r="Q6" s="144" t="s">
        <v>90</v>
      </c>
      <c r="R6" s="82" t="s">
        <v>26</v>
      </c>
      <c r="S6" s="78" t="s">
        <v>26</v>
      </c>
      <c r="T6" s="82" t="s">
        <v>26</v>
      </c>
      <c r="U6" s="78" t="s">
        <v>26</v>
      </c>
      <c r="V6" s="82" t="s">
        <v>26</v>
      </c>
      <c r="W6" s="78" t="s">
        <v>26</v>
      </c>
      <c r="X6" s="82" t="s">
        <v>26</v>
      </c>
      <c r="Y6" s="82" t="s">
        <v>26</v>
      </c>
      <c r="Z6" s="86" t="s">
        <v>26</v>
      </c>
      <c r="AA6" s="144" t="s">
        <v>90</v>
      </c>
      <c r="AB6" s="201"/>
      <c r="AC6" s="90" t="s">
        <v>74</v>
      </c>
      <c r="AD6" s="93" t="s">
        <v>74</v>
      </c>
      <c r="AE6" s="93" t="s">
        <v>74</v>
      </c>
      <c r="AF6" s="93" t="s">
        <v>74</v>
      </c>
      <c r="AG6" s="96" t="s">
        <v>74</v>
      </c>
      <c r="AH6" s="90" t="s">
        <v>74</v>
      </c>
      <c r="AI6" s="145" t="s">
        <v>26</v>
      </c>
      <c r="AJ6" s="146" t="s">
        <v>74</v>
      </c>
      <c r="AK6" s="173"/>
      <c r="AL6" s="175"/>
      <c r="AM6" s="166"/>
      <c r="AN6" s="171"/>
      <c r="AO6" s="181"/>
      <c r="AP6" s="171"/>
      <c r="AQ6" s="168"/>
    </row>
    <row r="7" spans="1:43" s="1" customFormat="1" ht="52.95" customHeight="1" thickBot="1" x14ac:dyDescent="0.3">
      <c r="A7" s="193" t="s">
        <v>72</v>
      </c>
      <c r="B7" s="194"/>
      <c r="C7" s="194"/>
      <c r="D7" s="130"/>
      <c r="E7" s="147"/>
      <c r="F7" s="148"/>
      <c r="G7" s="131"/>
      <c r="H7" s="148"/>
      <c r="I7" s="148"/>
      <c r="J7" s="148"/>
      <c r="K7" s="149"/>
      <c r="L7" s="131"/>
      <c r="M7" s="131"/>
      <c r="N7" s="131"/>
      <c r="O7" s="148"/>
      <c r="P7" s="148"/>
      <c r="Q7" s="147"/>
      <c r="R7" s="131"/>
      <c r="S7" s="131"/>
      <c r="T7" s="131"/>
      <c r="U7" s="131"/>
      <c r="V7" s="131"/>
      <c r="W7" s="148"/>
      <c r="X7" s="148"/>
      <c r="Y7" s="148"/>
      <c r="Z7" s="147"/>
      <c r="AA7" s="147"/>
      <c r="AB7" s="148"/>
      <c r="AC7" s="131"/>
      <c r="AD7" s="131"/>
      <c r="AE7" s="131"/>
      <c r="AF7" s="131"/>
      <c r="AG7" s="131"/>
      <c r="AH7" s="131"/>
      <c r="AI7" s="148"/>
      <c r="AJ7" s="132"/>
      <c r="AK7" s="134"/>
      <c r="AL7" s="132"/>
      <c r="AM7" s="134"/>
      <c r="AN7" s="131"/>
      <c r="AO7" s="131"/>
      <c r="AP7" s="131"/>
      <c r="AQ7" s="132"/>
    </row>
    <row r="8" spans="1:43" s="1" customFormat="1" ht="52.95" customHeight="1" thickBot="1" x14ac:dyDescent="0.3">
      <c r="A8" s="193" t="s">
        <v>73</v>
      </c>
      <c r="B8" s="194"/>
      <c r="C8" s="194"/>
      <c r="D8" s="72"/>
      <c r="E8" s="64"/>
      <c r="F8" s="65"/>
      <c r="G8" s="66"/>
      <c r="H8" s="65"/>
      <c r="I8" s="67"/>
      <c r="J8" s="65"/>
      <c r="K8" s="66"/>
      <c r="L8" s="66"/>
      <c r="M8" s="66"/>
      <c r="N8" s="66"/>
      <c r="O8" s="66"/>
      <c r="P8" s="65"/>
      <c r="Q8" s="64"/>
      <c r="R8" s="66"/>
      <c r="S8" s="66"/>
      <c r="T8" s="66"/>
      <c r="U8" s="66"/>
      <c r="V8" s="66"/>
      <c r="W8" s="64"/>
      <c r="X8" s="66"/>
      <c r="Y8" s="66"/>
      <c r="Z8" s="66"/>
      <c r="AA8" s="64"/>
      <c r="AB8" s="66"/>
      <c r="AC8" s="66"/>
      <c r="AD8" s="66"/>
      <c r="AE8" s="66"/>
      <c r="AF8" s="66"/>
      <c r="AG8" s="66"/>
      <c r="AH8" s="66"/>
      <c r="AI8" s="66"/>
      <c r="AJ8" s="150"/>
      <c r="AK8" s="133"/>
      <c r="AL8" s="129"/>
      <c r="AM8" s="133"/>
      <c r="AN8" s="128"/>
      <c r="AO8" s="128"/>
      <c r="AP8" s="128"/>
      <c r="AQ8" s="129"/>
    </row>
    <row r="9" spans="1:43" s="1" customFormat="1" ht="14.4" customHeight="1" x14ac:dyDescent="0.25">
      <c r="A9" s="102">
        <v>43178</v>
      </c>
      <c r="B9" s="162" t="s">
        <v>98</v>
      </c>
      <c r="C9" s="103">
        <v>43178</v>
      </c>
      <c r="D9" s="99">
        <v>0</v>
      </c>
      <c r="E9" s="60"/>
      <c r="F9" s="61"/>
      <c r="G9" s="62">
        <v>0</v>
      </c>
      <c r="H9" s="61"/>
      <c r="I9" s="63"/>
      <c r="J9" s="61"/>
      <c r="K9" s="62"/>
      <c r="L9" s="61">
        <v>7.2999999999999995E-2</v>
      </c>
      <c r="M9" s="62">
        <v>0.14000000000000001</v>
      </c>
      <c r="N9" s="61">
        <v>6.3E-2</v>
      </c>
      <c r="O9" s="62"/>
      <c r="P9" s="61"/>
      <c r="Q9" s="60"/>
      <c r="R9" s="61">
        <v>0.03</v>
      </c>
      <c r="S9" s="62">
        <v>0.28000000000000003</v>
      </c>
      <c r="T9" s="61">
        <v>0</v>
      </c>
      <c r="U9" s="62">
        <v>8.8000000000000007</v>
      </c>
      <c r="V9" s="62">
        <v>1.3</v>
      </c>
      <c r="W9" s="60"/>
      <c r="X9" s="62"/>
      <c r="Y9" s="62"/>
      <c r="Z9" s="62"/>
      <c r="AA9" s="60"/>
      <c r="AB9" s="62"/>
      <c r="AC9" s="62">
        <v>1</v>
      </c>
      <c r="AD9" s="62">
        <v>15</v>
      </c>
      <c r="AE9" s="62">
        <v>7.2</v>
      </c>
      <c r="AF9" s="62">
        <v>8.1</v>
      </c>
      <c r="AG9" s="61">
        <v>0</v>
      </c>
      <c r="AH9" s="62"/>
      <c r="AI9" s="62"/>
      <c r="AJ9" s="151">
        <v>5.5</v>
      </c>
      <c r="AK9" s="135">
        <v>6</v>
      </c>
      <c r="AL9" s="136"/>
      <c r="AM9" s="108"/>
      <c r="AN9" s="112"/>
      <c r="AO9" s="112"/>
      <c r="AP9" s="112"/>
      <c r="AQ9" s="155"/>
    </row>
    <row r="10" spans="1:43" s="1" customFormat="1" ht="15.45" customHeight="1" x14ac:dyDescent="0.25">
      <c r="A10" s="20">
        <v>26206</v>
      </c>
      <c r="B10" s="163" t="s">
        <v>99</v>
      </c>
      <c r="C10" s="104">
        <v>43360</v>
      </c>
      <c r="D10" s="100">
        <v>0</v>
      </c>
      <c r="E10" s="22"/>
      <c r="F10" s="23"/>
      <c r="G10" s="24">
        <v>0</v>
      </c>
      <c r="H10" s="23"/>
      <c r="I10" s="25"/>
      <c r="J10" s="23"/>
      <c r="K10" s="24"/>
      <c r="L10" s="23">
        <v>6.0999999999999999E-2</v>
      </c>
      <c r="M10" s="24">
        <v>7.5</v>
      </c>
      <c r="N10" s="23">
        <v>7.4999999999999997E-2</v>
      </c>
      <c r="O10" s="24"/>
      <c r="P10" s="23"/>
      <c r="Q10" s="22"/>
      <c r="R10" s="23">
        <v>0</v>
      </c>
      <c r="S10" s="24">
        <v>0.47</v>
      </c>
      <c r="T10" s="23">
        <v>0</v>
      </c>
      <c r="U10" s="24">
        <v>8.4</v>
      </c>
      <c r="V10" s="24">
        <v>1.3</v>
      </c>
      <c r="W10" s="22"/>
      <c r="X10" s="24"/>
      <c r="Y10" s="24"/>
      <c r="Z10" s="24"/>
      <c r="AA10" s="22"/>
      <c r="AB10" s="24"/>
      <c r="AC10" s="24">
        <v>1</v>
      </c>
      <c r="AD10" s="24">
        <v>13</v>
      </c>
      <c r="AE10" s="24">
        <v>6.5</v>
      </c>
      <c r="AF10" s="24">
        <v>8.1</v>
      </c>
      <c r="AG10" s="23">
        <v>0</v>
      </c>
      <c r="AH10" s="24"/>
      <c r="AI10" s="24"/>
      <c r="AJ10" s="152">
        <v>10.199999999999999</v>
      </c>
      <c r="AK10" s="49">
        <v>15</v>
      </c>
      <c r="AL10" s="97"/>
      <c r="AM10" s="109"/>
      <c r="AN10" s="113"/>
      <c r="AO10" s="113"/>
      <c r="AP10" s="113"/>
      <c r="AQ10" s="154"/>
    </row>
    <row r="11" spans="1:43" s="1" customFormat="1" ht="15.45" customHeight="1" x14ac:dyDescent="0.25">
      <c r="A11" s="20"/>
      <c r="B11" s="21"/>
      <c r="C11" s="104"/>
      <c r="D11" s="100"/>
      <c r="E11" s="22"/>
      <c r="F11" s="23"/>
      <c r="G11" s="24"/>
      <c r="H11" s="23"/>
      <c r="I11" s="25"/>
      <c r="J11" s="23"/>
      <c r="K11" s="24"/>
      <c r="L11" s="23"/>
      <c r="M11" s="24"/>
      <c r="N11" s="23"/>
      <c r="O11" s="24"/>
      <c r="P11" s="23"/>
      <c r="Q11" s="22"/>
      <c r="R11" s="23"/>
      <c r="S11" s="24"/>
      <c r="T11" s="23"/>
      <c r="U11" s="24"/>
      <c r="V11" s="24"/>
      <c r="W11" s="22"/>
      <c r="X11" s="24"/>
      <c r="Y11" s="24"/>
      <c r="Z11" s="24"/>
      <c r="AA11" s="22"/>
      <c r="AB11" s="24"/>
      <c r="AC11" s="24"/>
      <c r="AD11" s="24"/>
      <c r="AE11" s="24"/>
      <c r="AF11" s="24"/>
      <c r="AG11" s="23"/>
      <c r="AH11" s="24"/>
      <c r="AI11" s="24"/>
      <c r="AJ11" s="152"/>
      <c r="AK11" s="49"/>
      <c r="AL11" s="97"/>
      <c r="AM11" s="109"/>
      <c r="AN11" s="113"/>
      <c r="AO11" s="113"/>
      <c r="AP11" s="113"/>
      <c r="AQ11" s="154"/>
    </row>
    <row r="12" spans="1:43" s="1" customFormat="1" ht="15.45" customHeight="1" x14ac:dyDescent="0.25">
      <c r="A12" s="20"/>
      <c r="B12" s="21"/>
      <c r="C12" s="104"/>
      <c r="D12" s="100"/>
      <c r="E12" s="22"/>
      <c r="F12" s="23"/>
      <c r="G12" s="24"/>
      <c r="H12" s="23"/>
      <c r="I12" s="25"/>
      <c r="J12" s="23"/>
      <c r="K12" s="24"/>
      <c r="L12" s="23"/>
      <c r="M12" s="24"/>
      <c r="N12" s="23"/>
      <c r="O12" s="24"/>
      <c r="P12" s="23"/>
      <c r="Q12" s="22"/>
      <c r="R12" s="23"/>
      <c r="S12" s="24"/>
      <c r="T12" s="23"/>
      <c r="U12" s="24"/>
      <c r="V12" s="24"/>
      <c r="W12" s="22"/>
      <c r="X12" s="24"/>
      <c r="Y12" s="24"/>
      <c r="Z12" s="24"/>
      <c r="AA12" s="22"/>
      <c r="AB12" s="24"/>
      <c r="AC12" s="24"/>
      <c r="AD12" s="24"/>
      <c r="AE12" s="24"/>
      <c r="AF12" s="24"/>
      <c r="AG12" s="23"/>
      <c r="AH12" s="24"/>
      <c r="AI12" s="24"/>
      <c r="AJ12" s="152"/>
      <c r="AK12" s="49"/>
      <c r="AL12" s="97"/>
      <c r="AM12" s="109"/>
      <c r="AN12" s="113"/>
      <c r="AO12" s="113"/>
      <c r="AP12" s="113"/>
      <c r="AQ12" s="154"/>
    </row>
    <row r="13" spans="1:43" s="1" customFormat="1" ht="15.45" customHeight="1" x14ac:dyDescent="0.25">
      <c r="A13" s="20"/>
      <c r="B13" s="21"/>
      <c r="C13" s="104"/>
      <c r="D13" s="100"/>
      <c r="E13" s="22"/>
      <c r="F13" s="23"/>
      <c r="G13" s="24"/>
      <c r="H13" s="23"/>
      <c r="I13" s="25"/>
      <c r="J13" s="23"/>
      <c r="K13" s="24"/>
      <c r="L13" s="23"/>
      <c r="M13" s="24"/>
      <c r="N13" s="23"/>
      <c r="O13" s="24"/>
      <c r="P13" s="23"/>
      <c r="Q13" s="22"/>
      <c r="R13" s="23"/>
      <c r="S13" s="24"/>
      <c r="T13" s="23"/>
      <c r="U13" s="24"/>
      <c r="V13" s="24"/>
      <c r="W13" s="22"/>
      <c r="X13" s="24"/>
      <c r="Y13" s="24"/>
      <c r="Z13" s="24"/>
      <c r="AA13" s="22"/>
      <c r="AB13" s="24"/>
      <c r="AC13" s="24"/>
      <c r="AD13" s="24"/>
      <c r="AE13" s="24"/>
      <c r="AF13" s="24"/>
      <c r="AG13" s="23"/>
      <c r="AH13" s="24"/>
      <c r="AI13" s="24"/>
      <c r="AJ13" s="152"/>
      <c r="AK13" s="49"/>
      <c r="AL13" s="97"/>
      <c r="AM13" s="109"/>
      <c r="AN13" s="113"/>
      <c r="AO13" s="113"/>
      <c r="AP13" s="113"/>
      <c r="AQ13" s="154"/>
    </row>
    <row r="14" spans="1:43" s="1" customFormat="1" ht="15.45" customHeight="1" x14ac:dyDescent="0.25">
      <c r="A14" s="20"/>
      <c r="B14" s="21"/>
      <c r="C14" s="104"/>
      <c r="D14" s="100"/>
      <c r="E14" s="22"/>
      <c r="F14" s="23"/>
      <c r="G14" s="24"/>
      <c r="H14" s="23"/>
      <c r="I14" s="25"/>
      <c r="J14" s="23"/>
      <c r="K14" s="24"/>
      <c r="L14" s="23"/>
      <c r="M14" s="24"/>
      <c r="N14" s="23"/>
      <c r="O14" s="24"/>
      <c r="P14" s="23"/>
      <c r="Q14" s="22"/>
      <c r="R14" s="23"/>
      <c r="S14" s="24"/>
      <c r="T14" s="23"/>
      <c r="U14" s="24"/>
      <c r="V14" s="24"/>
      <c r="W14" s="22"/>
      <c r="X14" s="24"/>
      <c r="Y14" s="24"/>
      <c r="Z14" s="24"/>
      <c r="AA14" s="22"/>
      <c r="AB14" s="24"/>
      <c r="AC14" s="24"/>
      <c r="AD14" s="24"/>
      <c r="AE14" s="24"/>
      <c r="AF14" s="24"/>
      <c r="AG14" s="23"/>
      <c r="AH14" s="24"/>
      <c r="AI14" s="24"/>
      <c r="AJ14" s="152"/>
      <c r="AK14" s="49"/>
      <c r="AL14" s="97"/>
      <c r="AM14" s="109"/>
      <c r="AN14" s="113"/>
      <c r="AO14" s="113"/>
      <c r="AP14" s="113"/>
      <c r="AQ14" s="154"/>
    </row>
    <row r="15" spans="1:43" s="1" customFormat="1" ht="15.45" customHeight="1" x14ac:dyDescent="0.25">
      <c r="A15" s="20"/>
      <c r="B15" s="21"/>
      <c r="C15" s="104"/>
      <c r="D15" s="100"/>
      <c r="E15" s="22"/>
      <c r="F15" s="23"/>
      <c r="G15" s="24"/>
      <c r="H15" s="23"/>
      <c r="I15" s="25"/>
      <c r="J15" s="23"/>
      <c r="K15" s="24"/>
      <c r="L15" s="23"/>
      <c r="M15" s="24"/>
      <c r="N15" s="23"/>
      <c r="O15" s="24"/>
      <c r="P15" s="23"/>
      <c r="Q15" s="22"/>
      <c r="R15" s="23"/>
      <c r="S15" s="24"/>
      <c r="T15" s="23"/>
      <c r="U15" s="24"/>
      <c r="V15" s="24"/>
      <c r="W15" s="22"/>
      <c r="X15" s="24"/>
      <c r="Y15" s="24"/>
      <c r="Z15" s="24"/>
      <c r="AA15" s="22"/>
      <c r="AB15" s="24"/>
      <c r="AC15" s="24"/>
      <c r="AD15" s="24"/>
      <c r="AE15" s="24"/>
      <c r="AF15" s="24"/>
      <c r="AG15" s="23"/>
      <c r="AH15" s="24"/>
      <c r="AI15" s="24"/>
      <c r="AJ15" s="152"/>
      <c r="AK15" s="49"/>
      <c r="AL15" s="97"/>
      <c r="AM15" s="109"/>
      <c r="AN15" s="113"/>
      <c r="AO15" s="113"/>
      <c r="AP15" s="113"/>
      <c r="AQ15" s="154"/>
    </row>
    <row r="16" spans="1:43" s="1" customFormat="1" ht="15.45" customHeight="1" x14ac:dyDescent="0.25">
      <c r="A16" s="20"/>
      <c r="B16" s="21"/>
      <c r="C16" s="104"/>
      <c r="D16" s="100"/>
      <c r="E16" s="22"/>
      <c r="F16" s="23"/>
      <c r="G16" s="24"/>
      <c r="H16" s="23"/>
      <c r="I16" s="25"/>
      <c r="J16" s="23"/>
      <c r="K16" s="24"/>
      <c r="L16" s="23"/>
      <c r="M16" s="24"/>
      <c r="N16" s="23"/>
      <c r="O16" s="24"/>
      <c r="P16" s="23"/>
      <c r="Q16" s="22"/>
      <c r="R16" s="23"/>
      <c r="S16" s="24"/>
      <c r="T16" s="23"/>
      <c r="U16" s="24"/>
      <c r="V16" s="24"/>
      <c r="W16" s="22"/>
      <c r="X16" s="24"/>
      <c r="Y16" s="24"/>
      <c r="Z16" s="24"/>
      <c r="AA16" s="22"/>
      <c r="AB16" s="24"/>
      <c r="AC16" s="24"/>
      <c r="AD16" s="24"/>
      <c r="AE16" s="24"/>
      <c r="AF16" s="24"/>
      <c r="AG16" s="23"/>
      <c r="AH16" s="24"/>
      <c r="AI16" s="24"/>
      <c r="AJ16" s="152"/>
      <c r="AK16" s="49"/>
      <c r="AL16" s="97"/>
      <c r="AM16" s="109"/>
      <c r="AN16" s="113"/>
      <c r="AO16" s="113"/>
      <c r="AP16" s="113"/>
      <c r="AQ16" s="154"/>
    </row>
    <row r="17" spans="1:43" s="1" customFormat="1" ht="15.45" customHeight="1" x14ac:dyDescent="0.25">
      <c r="A17" s="20"/>
      <c r="B17" s="21"/>
      <c r="C17" s="104"/>
      <c r="D17" s="100"/>
      <c r="E17" s="22"/>
      <c r="F17" s="23"/>
      <c r="G17" s="24"/>
      <c r="H17" s="23"/>
      <c r="I17" s="25"/>
      <c r="J17" s="23"/>
      <c r="K17" s="24"/>
      <c r="L17" s="23"/>
      <c r="M17" s="24"/>
      <c r="N17" s="23"/>
      <c r="O17" s="24"/>
      <c r="P17" s="23"/>
      <c r="Q17" s="22"/>
      <c r="R17" s="23"/>
      <c r="S17" s="24"/>
      <c r="T17" s="23"/>
      <c r="U17" s="24"/>
      <c r="V17" s="24"/>
      <c r="W17" s="22"/>
      <c r="X17" s="24"/>
      <c r="Y17" s="24"/>
      <c r="Z17" s="24"/>
      <c r="AA17" s="22"/>
      <c r="AB17" s="24"/>
      <c r="AC17" s="24"/>
      <c r="AD17" s="24"/>
      <c r="AE17" s="24"/>
      <c r="AF17" s="24"/>
      <c r="AG17" s="23"/>
      <c r="AH17" s="24"/>
      <c r="AI17" s="24"/>
      <c r="AJ17" s="152"/>
      <c r="AK17" s="49"/>
      <c r="AL17" s="97"/>
      <c r="AM17" s="111"/>
      <c r="AN17" s="113"/>
      <c r="AO17" s="113"/>
      <c r="AP17" s="113"/>
      <c r="AQ17" s="154"/>
    </row>
    <row r="18" spans="1:43" s="1" customFormat="1" ht="15.45" customHeight="1" x14ac:dyDescent="0.25">
      <c r="A18" s="20"/>
      <c r="B18" s="21"/>
      <c r="C18" s="104"/>
      <c r="D18" s="100"/>
      <c r="E18" s="22"/>
      <c r="F18" s="23"/>
      <c r="G18" s="24"/>
      <c r="H18" s="23"/>
      <c r="I18" s="25"/>
      <c r="J18" s="23"/>
      <c r="K18" s="24"/>
      <c r="L18" s="23"/>
      <c r="M18" s="24"/>
      <c r="N18" s="23"/>
      <c r="O18" s="24"/>
      <c r="P18" s="23"/>
      <c r="Q18" s="22"/>
      <c r="R18" s="23"/>
      <c r="S18" s="24"/>
      <c r="T18" s="23"/>
      <c r="U18" s="24"/>
      <c r="V18" s="24"/>
      <c r="W18" s="22"/>
      <c r="X18" s="24"/>
      <c r="Y18" s="24"/>
      <c r="Z18" s="24"/>
      <c r="AA18" s="22"/>
      <c r="AB18" s="24"/>
      <c r="AC18" s="24"/>
      <c r="AD18" s="24"/>
      <c r="AE18" s="24"/>
      <c r="AF18" s="24"/>
      <c r="AG18" s="23"/>
      <c r="AH18" s="24"/>
      <c r="AI18" s="24"/>
      <c r="AJ18" s="152"/>
      <c r="AK18" s="49"/>
      <c r="AL18" s="97"/>
      <c r="AM18" s="109"/>
      <c r="AN18" s="113"/>
      <c r="AO18" s="113"/>
      <c r="AP18" s="113"/>
      <c r="AQ18" s="154"/>
    </row>
    <row r="19" spans="1:43" s="1" customFormat="1" ht="15.45" customHeight="1" x14ac:dyDescent="0.25">
      <c r="A19" s="20"/>
      <c r="B19" s="21"/>
      <c r="C19" s="104"/>
      <c r="D19" s="100"/>
      <c r="E19" s="22"/>
      <c r="F19" s="23"/>
      <c r="G19" s="24"/>
      <c r="H19" s="23"/>
      <c r="I19" s="25"/>
      <c r="J19" s="23"/>
      <c r="K19" s="24"/>
      <c r="L19" s="23"/>
      <c r="M19" s="24"/>
      <c r="N19" s="23"/>
      <c r="O19" s="24"/>
      <c r="P19" s="23"/>
      <c r="Q19" s="22"/>
      <c r="R19" s="23"/>
      <c r="S19" s="24"/>
      <c r="T19" s="23"/>
      <c r="U19" s="24"/>
      <c r="V19" s="24"/>
      <c r="W19" s="22"/>
      <c r="X19" s="24"/>
      <c r="Y19" s="24"/>
      <c r="Z19" s="24"/>
      <c r="AA19" s="22"/>
      <c r="AB19" s="24"/>
      <c r="AC19" s="24"/>
      <c r="AD19" s="24"/>
      <c r="AE19" s="24"/>
      <c r="AF19" s="24"/>
      <c r="AG19" s="23"/>
      <c r="AH19" s="24"/>
      <c r="AI19" s="24"/>
      <c r="AJ19" s="152"/>
      <c r="AK19" s="49"/>
      <c r="AL19" s="97"/>
      <c r="AM19" s="111"/>
      <c r="AN19" s="115"/>
      <c r="AO19" s="115"/>
      <c r="AP19" s="115"/>
      <c r="AQ19" s="156"/>
    </row>
    <row r="20" spans="1:43" s="1" customFormat="1" ht="15.45" customHeight="1" x14ac:dyDescent="0.25">
      <c r="A20" s="20"/>
      <c r="B20" s="21"/>
      <c r="C20" s="104"/>
      <c r="D20" s="100"/>
      <c r="E20" s="22"/>
      <c r="F20" s="23"/>
      <c r="G20" s="24"/>
      <c r="H20" s="23"/>
      <c r="I20" s="25"/>
      <c r="J20" s="23"/>
      <c r="K20" s="24"/>
      <c r="L20" s="23"/>
      <c r="M20" s="24"/>
      <c r="N20" s="23"/>
      <c r="O20" s="24"/>
      <c r="P20" s="23"/>
      <c r="Q20" s="22"/>
      <c r="R20" s="23"/>
      <c r="S20" s="24"/>
      <c r="T20" s="23"/>
      <c r="U20" s="24"/>
      <c r="V20" s="24"/>
      <c r="W20" s="22"/>
      <c r="X20" s="24"/>
      <c r="Y20" s="24"/>
      <c r="Z20" s="24"/>
      <c r="AA20" s="22"/>
      <c r="AB20" s="24"/>
      <c r="AC20" s="24"/>
      <c r="AD20" s="24"/>
      <c r="AE20" s="24"/>
      <c r="AF20" s="24"/>
      <c r="AG20" s="23"/>
      <c r="AH20" s="24"/>
      <c r="AI20" s="24"/>
      <c r="AJ20" s="152"/>
      <c r="AK20" s="49"/>
      <c r="AL20" s="97"/>
      <c r="AM20" s="109"/>
      <c r="AN20" s="113"/>
      <c r="AO20" s="113"/>
      <c r="AP20" s="113"/>
      <c r="AQ20" s="154"/>
    </row>
    <row r="21" spans="1:43" s="1" customFormat="1" ht="15.45" customHeight="1" x14ac:dyDescent="0.25">
      <c r="A21" s="20"/>
      <c r="B21" s="21"/>
      <c r="C21" s="104"/>
      <c r="D21" s="100"/>
      <c r="E21" s="22"/>
      <c r="F21" s="23"/>
      <c r="G21" s="24"/>
      <c r="H21" s="23"/>
      <c r="I21" s="25"/>
      <c r="J21" s="23"/>
      <c r="K21" s="24"/>
      <c r="L21" s="23"/>
      <c r="M21" s="24"/>
      <c r="N21" s="23"/>
      <c r="O21" s="24"/>
      <c r="P21" s="23"/>
      <c r="Q21" s="22"/>
      <c r="R21" s="23"/>
      <c r="S21" s="24"/>
      <c r="T21" s="23"/>
      <c r="U21" s="24"/>
      <c r="V21" s="24"/>
      <c r="W21" s="22"/>
      <c r="X21" s="24"/>
      <c r="Y21" s="24"/>
      <c r="Z21" s="24"/>
      <c r="AA21" s="22"/>
      <c r="AB21" s="24"/>
      <c r="AC21" s="24"/>
      <c r="AD21" s="24"/>
      <c r="AE21" s="24"/>
      <c r="AF21" s="24"/>
      <c r="AG21" s="23"/>
      <c r="AH21" s="24"/>
      <c r="AI21" s="24"/>
      <c r="AJ21" s="152"/>
      <c r="AK21" s="49"/>
      <c r="AL21" s="97"/>
      <c r="AM21" s="109"/>
      <c r="AN21" s="113"/>
      <c r="AO21" s="113"/>
      <c r="AP21" s="113"/>
      <c r="AQ21" s="154"/>
    </row>
    <row r="22" spans="1:43" s="1" customFormat="1" ht="15.45" customHeight="1" x14ac:dyDescent="0.25">
      <c r="A22" s="20"/>
      <c r="B22" s="21"/>
      <c r="C22" s="104"/>
      <c r="D22" s="100"/>
      <c r="E22" s="22"/>
      <c r="F22" s="23"/>
      <c r="G22" s="24"/>
      <c r="H22" s="23"/>
      <c r="I22" s="25"/>
      <c r="J22" s="23"/>
      <c r="K22" s="24"/>
      <c r="L22" s="23"/>
      <c r="M22" s="24"/>
      <c r="N22" s="23"/>
      <c r="O22" s="24"/>
      <c r="P22" s="23"/>
      <c r="Q22" s="22"/>
      <c r="R22" s="23"/>
      <c r="S22" s="24"/>
      <c r="T22" s="23"/>
      <c r="U22" s="24"/>
      <c r="V22" s="24"/>
      <c r="W22" s="22"/>
      <c r="X22" s="24"/>
      <c r="Y22" s="24"/>
      <c r="Z22" s="24"/>
      <c r="AA22" s="22"/>
      <c r="AB22" s="24"/>
      <c r="AC22" s="24"/>
      <c r="AD22" s="24"/>
      <c r="AE22" s="24"/>
      <c r="AF22" s="24"/>
      <c r="AG22" s="23"/>
      <c r="AH22" s="24"/>
      <c r="AI22" s="24"/>
      <c r="AJ22" s="152"/>
      <c r="AK22" s="49"/>
      <c r="AL22" s="97"/>
      <c r="AM22" s="109"/>
      <c r="AN22" s="113"/>
      <c r="AO22" s="113"/>
      <c r="AP22" s="113"/>
      <c r="AQ22" s="154"/>
    </row>
    <row r="23" spans="1:43" s="1" customFormat="1" ht="15.45" customHeight="1" x14ac:dyDescent="0.25">
      <c r="A23" s="20"/>
      <c r="B23" s="21"/>
      <c r="C23" s="104"/>
      <c r="D23" s="100"/>
      <c r="E23" s="22"/>
      <c r="F23" s="23"/>
      <c r="G23" s="24"/>
      <c r="H23" s="23"/>
      <c r="I23" s="25"/>
      <c r="J23" s="23"/>
      <c r="K23" s="24"/>
      <c r="L23" s="23"/>
      <c r="M23" s="24"/>
      <c r="N23" s="23"/>
      <c r="O23" s="24"/>
      <c r="P23" s="23"/>
      <c r="Q23" s="22"/>
      <c r="R23" s="23"/>
      <c r="S23" s="24"/>
      <c r="T23" s="23"/>
      <c r="U23" s="24"/>
      <c r="V23" s="24"/>
      <c r="W23" s="22"/>
      <c r="X23" s="24"/>
      <c r="Y23" s="24"/>
      <c r="Z23" s="24"/>
      <c r="AA23" s="22"/>
      <c r="AB23" s="24"/>
      <c r="AC23" s="24"/>
      <c r="AD23" s="24"/>
      <c r="AE23" s="24"/>
      <c r="AF23" s="24"/>
      <c r="AG23" s="23"/>
      <c r="AH23" s="24"/>
      <c r="AI23" s="24"/>
      <c r="AJ23" s="152"/>
      <c r="AK23" s="49"/>
      <c r="AL23" s="97"/>
      <c r="AM23" s="109"/>
      <c r="AN23" s="113"/>
      <c r="AO23" s="113"/>
      <c r="AP23" s="113"/>
      <c r="AQ23" s="154"/>
    </row>
    <row r="24" spans="1:43" s="1" customFormat="1" ht="15.45" customHeight="1" x14ac:dyDescent="0.25">
      <c r="A24" s="20"/>
      <c r="B24" s="21"/>
      <c r="C24" s="104"/>
      <c r="D24" s="100"/>
      <c r="E24" s="22"/>
      <c r="F24" s="23"/>
      <c r="G24" s="24"/>
      <c r="H24" s="23"/>
      <c r="I24" s="25"/>
      <c r="J24" s="23"/>
      <c r="K24" s="24"/>
      <c r="L24" s="23"/>
      <c r="M24" s="24"/>
      <c r="N24" s="23"/>
      <c r="O24" s="24"/>
      <c r="P24" s="23"/>
      <c r="Q24" s="22"/>
      <c r="R24" s="23"/>
      <c r="S24" s="24"/>
      <c r="T24" s="23"/>
      <c r="U24" s="24"/>
      <c r="V24" s="24"/>
      <c r="W24" s="22"/>
      <c r="X24" s="24"/>
      <c r="Y24" s="24"/>
      <c r="Z24" s="24"/>
      <c r="AA24" s="22"/>
      <c r="AB24" s="24"/>
      <c r="AC24" s="24"/>
      <c r="AD24" s="24"/>
      <c r="AE24" s="24"/>
      <c r="AF24" s="24"/>
      <c r="AG24" s="23"/>
      <c r="AH24" s="24"/>
      <c r="AI24" s="24"/>
      <c r="AJ24" s="152"/>
      <c r="AK24" s="49"/>
      <c r="AL24" s="97"/>
      <c r="AM24" s="109"/>
      <c r="AN24" s="113"/>
      <c r="AO24" s="113"/>
      <c r="AP24" s="113"/>
      <c r="AQ24" s="154"/>
    </row>
    <row r="25" spans="1:43" s="1" customFormat="1" ht="15.45" customHeight="1" x14ac:dyDescent="0.25">
      <c r="A25" s="20"/>
      <c r="B25" s="21"/>
      <c r="C25" s="104"/>
      <c r="D25" s="100"/>
      <c r="E25" s="22"/>
      <c r="F25" s="23"/>
      <c r="G25" s="24"/>
      <c r="H25" s="23"/>
      <c r="I25" s="25"/>
      <c r="J25" s="23"/>
      <c r="K25" s="24"/>
      <c r="L25" s="23"/>
      <c r="M25" s="24"/>
      <c r="N25" s="23"/>
      <c r="O25" s="24"/>
      <c r="P25" s="23"/>
      <c r="Q25" s="22"/>
      <c r="R25" s="23"/>
      <c r="S25" s="24"/>
      <c r="T25" s="23"/>
      <c r="U25" s="24"/>
      <c r="V25" s="24"/>
      <c r="W25" s="22"/>
      <c r="X25" s="24"/>
      <c r="Y25" s="24"/>
      <c r="Z25" s="24"/>
      <c r="AA25" s="22"/>
      <c r="AB25" s="24"/>
      <c r="AC25" s="24"/>
      <c r="AD25" s="24"/>
      <c r="AE25" s="24"/>
      <c r="AF25" s="24"/>
      <c r="AG25" s="23"/>
      <c r="AH25" s="24"/>
      <c r="AI25" s="24"/>
      <c r="AJ25" s="152"/>
      <c r="AK25" s="49"/>
      <c r="AL25" s="97"/>
      <c r="AM25" s="109"/>
      <c r="AN25" s="113"/>
      <c r="AO25" s="113"/>
      <c r="AP25" s="113"/>
      <c r="AQ25" s="154"/>
    </row>
    <row r="26" spans="1:43" s="1" customFormat="1" ht="15.45" customHeight="1" x14ac:dyDescent="0.25">
      <c r="A26" s="20"/>
      <c r="B26" s="21"/>
      <c r="C26" s="104"/>
      <c r="D26" s="100"/>
      <c r="E26" s="22"/>
      <c r="F26" s="23"/>
      <c r="G26" s="24"/>
      <c r="H26" s="23"/>
      <c r="I26" s="25"/>
      <c r="J26" s="23"/>
      <c r="K26" s="24"/>
      <c r="L26" s="23"/>
      <c r="M26" s="24"/>
      <c r="N26" s="23"/>
      <c r="O26" s="24"/>
      <c r="P26" s="23"/>
      <c r="Q26" s="22"/>
      <c r="R26" s="23"/>
      <c r="S26" s="24"/>
      <c r="T26" s="23"/>
      <c r="U26" s="24"/>
      <c r="V26" s="24"/>
      <c r="W26" s="22"/>
      <c r="X26" s="24"/>
      <c r="Y26" s="24"/>
      <c r="Z26" s="24"/>
      <c r="AA26" s="22"/>
      <c r="AB26" s="24"/>
      <c r="AC26" s="24"/>
      <c r="AD26" s="24"/>
      <c r="AE26" s="24"/>
      <c r="AF26" s="24"/>
      <c r="AG26" s="23"/>
      <c r="AH26" s="24"/>
      <c r="AI26" s="24"/>
      <c r="AJ26" s="152"/>
      <c r="AK26" s="49"/>
      <c r="AL26" s="97"/>
      <c r="AM26" s="109"/>
      <c r="AN26" s="113"/>
      <c r="AO26" s="113"/>
      <c r="AP26" s="113"/>
      <c r="AQ26" s="154"/>
    </row>
    <row r="27" spans="1:43" s="1" customFormat="1" ht="15.45" customHeight="1" x14ac:dyDescent="0.25">
      <c r="A27" s="20"/>
      <c r="B27" s="21"/>
      <c r="C27" s="104"/>
      <c r="D27" s="100"/>
      <c r="E27" s="22"/>
      <c r="F27" s="23"/>
      <c r="G27" s="24"/>
      <c r="H27" s="23"/>
      <c r="I27" s="25"/>
      <c r="J27" s="23"/>
      <c r="K27" s="24"/>
      <c r="L27" s="23"/>
      <c r="M27" s="24"/>
      <c r="N27" s="23"/>
      <c r="O27" s="24"/>
      <c r="P27" s="23"/>
      <c r="Q27" s="22"/>
      <c r="R27" s="23"/>
      <c r="S27" s="24"/>
      <c r="T27" s="23"/>
      <c r="U27" s="24"/>
      <c r="V27" s="24"/>
      <c r="W27" s="22"/>
      <c r="X27" s="24"/>
      <c r="Y27" s="24"/>
      <c r="Z27" s="24"/>
      <c r="AA27" s="22"/>
      <c r="AB27" s="24"/>
      <c r="AC27" s="24"/>
      <c r="AD27" s="24"/>
      <c r="AE27" s="24"/>
      <c r="AF27" s="24"/>
      <c r="AG27" s="23"/>
      <c r="AH27" s="24"/>
      <c r="AI27" s="24"/>
      <c r="AJ27" s="152"/>
      <c r="AK27" s="49"/>
      <c r="AL27" s="97"/>
      <c r="AM27" s="109"/>
      <c r="AN27" s="113"/>
      <c r="AO27" s="113"/>
      <c r="AP27" s="113"/>
      <c r="AQ27" s="154"/>
    </row>
    <row r="28" spans="1:43" s="1" customFormat="1" ht="15.45" customHeight="1" x14ac:dyDescent="0.25">
      <c r="A28" s="20"/>
      <c r="B28" s="21"/>
      <c r="C28" s="104"/>
      <c r="D28" s="100"/>
      <c r="E28" s="22"/>
      <c r="F28" s="23"/>
      <c r="G28" s="24"/>
      <c r="H28" s="23"/>
      <c r="I28" s="25"/>
      <c r="J28" s="23"/>
      <c r="K28" s="24"/>
      <c r="L28" s="23"/>
      <c r="M28" s="24"/>
      <c r="N28" s="23"/>
      <c r="O28" s="24"/>
      <c r="P28" s="23"/>
      <c r="Q28" s="22"/>
      <c r="R28" s="23"/>
      <c r="S28" s="24"/>
      <c r="T28" s="23"/>
      <c r="U28" s="24"/>
      <c r="V28" s="24"/>
      <c r="W28" s="22"/>
      <c r="X28" s="24"/>
      <c r="Y28" s="24"/>
      <c r="Z28" s="24"/>
      <c r="AA28" s="22"/>
      <c r="AB28" s="24"/>
      <c r="AC28" s="24"/>
      <c r="AD28" s="24"/>
      <c r="AE28" s="24"/>
      <c r="AF28" s="24"/>
      <c r="AG28" s="23"/>
      <c r="AH28" s="24"/>
      <c r="AI28" s="24"/>
      <c r="AJ28" s="152"/>
      <c r="AK28" s="49"/>
      <c r="AL28" s="97"/>
      <c r="AM28" s="109"/>
      <c r="AN28" s="113"/>
      <c r="AO28" s="113"/>
      <c r="AP28" s="113"/>
      <c r="AQ28" s="154"/>
    </row>
    <row r="29" spans="1:43" s="1" customFormat="1" ht="15.45" customHeight="1" x14ac:dyDescent="0.25">
      <c r="A29" s="20"/>
      <c r="B29" s="21"/>
      <c r="C29" s="104"/>
      <c r="D29" s="100"/>
      <c r="E29" s="22"/>
      <c r="F29" s="23"/>
      <c r="G29" s="24"/>
      <c r="H29" s="23"/>
      <c r="I29" s="25"/>
      <c r="J29" s="23"/>
      <c r="K29" s="24"/>
      <c r="L29" s="23"/>
      <c r="M29" s="24"/>
      <c r="N29" s="23"/>
      <c r="O29" s="24"/>
      <c r="P29" s="23"/>
      <c r="Q29" s="22"/>
      <c r="R29" s="23"/>
      <c r="S29" s="24"/>
      <c r="T29" s="23"/>
      <c r="U29" s="24"/>
      <c r="V29" s="24"/>
      <c r="W29" s="22"/>
      <c r="X29" s="24"/>
      <c r="Y29" s="24"/>
      <c r="Z29" s="24"/>
      <c r="AA29" s="22"/>
      <c r="AB29" s="24"/>
      <c r="AC29" s="24"/>
      <c r="AD29" s="24"/>
      <c r="AE29" s="24"/>
      <c r="AF29" s="24"/>
      <c r="AG29" s="23"/>
      <c r="AH29" s="24"/>
      <c r="AI29" s="24"/>
      <c r="AJ29" s="152"/>
      <c r="AK29" s="49"/>
      <c r="AL29" s="97"/>
      <c r="AM29" s="109"/>
      <c r="AN29" s="113"/>
      <c r="AO29" s="113"/>
      <c r="AP29" s="113"/>
      <c r="AQ29" s="154"/>
    </row>
    <row r="30" spans="1:43" s="1" customFormat="1" ht="15.45" customHeight="1" x14ac:dyDescent="0.25">
      <c r="A30" s="20"/>
      <c r="B30" s="21"/>
      <c r="C30" s="104"/>
      <c r="D30" s="100"/>
      <c r="E30" s="22"/>
      <c r="F30" s="23"/>
      <c r="G30" s="24"/>
      <c r="H30" s="23"/>
      <c r="I30" s="25"/>
      <c r="J30" s="23"/>
      <c r="K30" s="24"/>
      <c r="L30" s="23"/>
      <c r="M30" s="24"/>
      <c r="N30" s="23"/>
      <c r="O30" s="24"/>
      <c r="P30" s="23"/>
      <c r="Q30" s="22"/>
      <c r="R30" s="23"/>
      <c r="S30" s="24"/>
      <c r="T30" s="23"/>
      <c r="U30" s="24"/>
      <c r="V30" s="24"/>
      <c r="W30" s="22"/>
      <c r="X30" s="24"/>
      <c r="Y30" s="24"/>
      <c r="Z30" s="24"/>
      <c r="AA30" s="22"/>
      <c r="AB30" s="24"/>
      <c r="AC30" s="24"/>
      <c r="AD30" s="24"/>
      <c r="AE30" s="24"/>
      <c r="AF30" s="24"/>
      <c r="AG30" s="23"/>
      <c r="AH30" s="24"/>
      <c r="AI30" s="24"/>
      <c r="AJ30" s="152"/>
      <c r="AK30" s="49"/>
      <c r="AL30" s="97"/>
      <c r="AM30" s="109"/>
      <c r="AN30" s="113"/>
      <c r="AO30" s="113"/>
      <c r="AP30" s="113"/>
      <c r="AQ30" s="154"/>
    </row>
    <row r="31" spans="1:43" s="1" customFormat="1" ht="15.45" customHeight="1" x14ac:dyDescent="0.25">
      <c r="A31" s="20"/>
      <c r="B31" s="21"/>
      <c r="C31" s="104"/>
      <c r="D31" s="100"/>
      <c r="E31" s="22"/>
      <c r="F31" s="23"/>
      <c r="G31" s="24"/>
      <c r="H31" s="23"/>
      <c r="I31" s="25"/>
      <c r="J31" s="23"/>
      <c r="K31" s="24"/>
      <c r="L31" s="23"/>
      <c r="M31" s="24"/>
      <c r="N31" s="23"/>
      <c r="O31" s="24"/>
      <c r="P31" s="23"/>
      <c r="Q31" s="22"/>
      <c r="R31" s="23"/>
      <c r="S31" s="24"/>
      <c r="T31" s="23"/>
      <c r="U31" s="24"/>
      <c r="V31" s="24"/>
      <c r="W31" s="22"/>
      <c r="X31" s="24"/>
      <c r="Y31" s="24"/>
      <c r="Z31" s="24"/>
      <c r="AA31" s="22"/>
      <c r="AB31" s="24"/>
      <c r="AC31" s="24"/>
      <c r="AD31" s="24"/>
      <c r="AE31" s="24"/>
      <c r="AF31" s="24"/>
      <c r="AG31" s="23"/>
      <c r="AH31" s="24"/>
      <c r="AI31" s="24"/>
      <c r="AJ31" s="152"/>
      <c r="AK31" s="49"/>
      <c r="AL31" s="97"/>
      <c r="AM31" s="109"/>
      <c r="AN31" s="113"/>
      <c r="AO31" s="113"/>
      <c r="AP31" s="113"/>
      <c r="AQ31" s="154"/>
    </row>
    <row r="32" spans="1:43" s="1" customFormat="1" ht="15.45" customHeight="1" x14ac:dyDescent="0.25">
      <c r="A32" s="20"/>
      <c r="B32" s="21"/>
      <c r="C32" s="104"/>
      <c r="D32" s="100"/>
      <c r="E32" s="22"/>
      <c r="F32" s="23"/>
      <c r="G32" s="24"/>
      <c r="H32" s="23"/>
      <c r="I32" s="25"/>
      <c r="J32" s="23"/>
      <c r="K32" s="24"/>
      <c r="L32" s="23"/>
      <c r="M32" s="24"/>
      <c r="N32" s="23"/>
      <c r="O32" s="24"/>
      <c r="P32" s="23"/>
      <c r="Q32" s="22"/>
      <c r="R32" s="23"/>
      <c r="S32" s="24"/>
      <c r="T32" s="23"/>
      <c r="U32" s="24"/>
      <c r="V32" s="24"/>
      <c r="W32" s="22"/>
      <c r="X32" s="24"/>
      <c r="Y32" s="24"/>
      <c r="Z32" s="24"/>
      <c r="AA32" s="22"/>
      <c r="AB32" s="24"/>
      <c r="AC32" s="24"/>
      <c r="AD32" s="24"/>
      <c r="AE32" s="24"/>
      <c r="AF32" s="24"/>
      <c r="AG32" s="23"/>
      <c r="AH32" s="24"/>
      <c r="AI32" s="24"/>
      <c r="AJ32" s="152"/>
      <c r="AK32" s="49"/>
      <c r="AL32" s="97"/>
      <c r="AM32" s="109"/>
      <c r="AN32" s="113"/>
      <c r="AO32" s="113"/>
      <c r="AP32" s="113"/>
      <c r="AQ32" s="154"/>
    </row>
    <row r="33" spans="1:43" s="1" customFormat="1" ht="15.45" customHeight="1" x14ac:dyDescent="0.25">
      <c r="A33" s="20"/>
      <c r="B33" s="21"/>
      <c r="C33" s="104"/>
      <c r="D33" s="100"/>
      <c r="E33" s="22"/>
      <c r="F33" s="23"/>
      <c r="G33" s="24"/>
      <c r="H33" s="23"/>
      <c r="I33" s="25"/>
      <c r="J33" s="23"/>
      <c r="K33" s="24"/>
      <c r="L33" s="23"/>
      <c r="M33" s="24"/>
      <c r="N33" s="23"/>
      <c r="O33" s="24"/>
      <c r="P33" s="23"/>
      <c r="Q33" s="22"/>
      <c r="R33" s="23"/>
      <c r="S33" s="24"/>
      <c r="T33" s="23"/>
      <c r="U33" s="24"/>
      <c r="V33" s="24"/>
      <c r="W33" s="22"/>
      <c r="X33" s="24"/>
      <c r="Y33" s="24"/>
      <c r="Z33" s="24"/>
      <c r="AA33" s="22"/>
      <c r="AB33" s="24"/>
      <c r="AC33" s="24"/>
      <c r="AD33" s="24"/>
      <c r="AE33" s="24"/>
      <c r="AF33" s="24"/>
      <c r="AG33" s="23"/>
      <c r="AH33" s="24"/>
      <c r="AI33" s="24"/>
      <c r="AJ33" s="152"/>
      <c r="AK33" s="49"/>
      <c r="AL33" s="97"/>
      <c r="AM33" s="109"/>
      <c r="AN33" s="113"/>
      <c r="AO33" s="113"/>
      <c r="AP33" s="113"/>
      <c r="AQ33" s="154"/>
    </row>
    <row r="34" spans="1:43" s="1" customFormat="1" ht="15.45" customHeight="1" x14ac:dyDescent="0.25">
      <c r="A34" s="20"/>
      <c r="B34" s="21"/>
      <c r="C34" s="104"/>
      <c r="D34" s="100"/>
      <c r="E34" s="22"/>
      <c r="F34" s="23"/>
      <c r="G34" s="24"/>
      <c r="H34" s="23"/>
      <c r="I34" s="25"/>
      <c r="J34" s="23"/>
      <c r="K34" s="24"/>
      <c r="L34" s="23"/>
      <c r="M34" s="24"/>
      <c r="N34" s="23"/>
      <c r="O34" s="24"/>
      <c r="P34" s="23"/>
      <c r="Q34" s="22"/>
      <c r="R34" s="23"/>
      <c r="S34" s="24"/>
      <c r="T34" s="23"/>
      <c r="U34" s="24"/>
      <c r="V34" s="24"/>
      <c r="W34" s="22"/>
      <c r="X34" s="24"/>
      <c r="Y34" s="24"/>
      <c r="Z34" s="24"/>
      <c r="AA34" s="22"/>
      <c r="AB34" s="24"/>
      <c r="AC34" s="24"/>
      <c r="AD34" s="24"/>
      <c r="AE34" s="24"/>
      <c r="AF34" s="24"/>
      <c r="AG34" s="23"/>
      <c r="AH34" s="24"/>
      <c r="AI34" s="24"/>
      <c r="AJ34" s="152"/>
      <c r="AK34" s="49"/>
      <c r="AL34" s="97"/>
      <c r="AM34" s="109"/>
      <c r="AN34" s="113"/>
      <c r="AO34" s="113"/>
      <c r="AP34" s="113"/>
      <c r="AQ34" s="154"/>
    </row>
    <row r="35" spans="1:43" s="1" customFormat="1" ht="15.45" customHeight="1" x14ac:dyDescent="0.25">
      <c r="A35" s="20"/>
      <c r="B35" s="21"/>
      <c r="C35" s="104"/>
      <c r="D35" s="100"/>
      <c r="E35" s="22"/>
      <c r="F35" s="23"/>
      <c r="G35" s="24"/>
      <c r="H35" s="23"/>
      <c r="I35" s="25"/>
      <c r="J35" s="23"/>
      <c r="K35" s="24"/>
      <c r="L35" s="23"/>
      <c r="M35" s="24"/>
      <c r="N35" s="23"/>
      <c r="O35" s="24"/>
      <c r="P35" s="23"/>
      <c r="Q35" s="22"/>
      <c r="R35" s="23"/>
      <c r="S35" s="24"/>
      <c r="T35" s="23"/>
      <c r="U35" s="24"/>
      <c r="V35" s="24"/>
      <c r="W35" s="22"/>
      <c r="X35" s="24"/>
      <c r="Y35" s="24"/>
      <c r="Z35" s="24"/>
      <c r="AA35" s="22"/>
      <c r="AB35" s="24"/>
      <c r="AC35" s="24"/>
      <c r="AD35" s="24"/>
      <c r="AE35" s="24"/>
      <c r="AF35" s="24"/>
      <c r="AG35" s="23"/>
      <c r="AH35" s="24"/>
      <c r="AI35" s="24"/>
      <c r="AJ35" s="152"/>
      <c r="AK35" s="49"/>
      <c r="AL35" s="97"/>
      <c r="AM35" s="109"/>
      <c r="AN35" s="113"/>
      <c r="AO35" s="113"/>
      <c r="AP35" s="113"/>
      <c r="AQ35" s="154"/>
    </row>
    <row r="36" spans="1:43" s="1" customFormat="1" ht="15.45" customHeight="1" x14ac:dyDescent="0.25">
      <c r="A36" s="20"/>
      <c r="B36" s="21"/>
      <c r="C36" s="104"/>
      <c r="D36" s="100"/>
      <c r="E36" s="22"/>
      <c r="F36" s="23"/>
      <c r="G36" s="24"/>
      <c r="H36" s="23"/>
      <c r="I36" s="25"/>
      <c r="J36" s="23"/>
      <c r="K36" s="24"/>
      <c r="L36" s="23"/>
      <c r="M36" s="24"/>
      <c r="N36" s="23"/>
      <c r="O36" s="24"/>
      <c r="P36" s="23"/>
      <c r="Q36" s="22"/>
      <c r="R36" s="23"/>
      <c r="S36" s="24"/>
      <c r="T36" s="23"/>
      <c r="U36" s="24"/>
      <c r="V36" s="24"/>
      <c r="W36" s="22"/>
      <c r="X36" s="24"/>
      <c r="Y36" s="24"/>
      <c r="Z36" s="24"/>
      <c r="AA36" s="22"/>
      <c r="AB36" s="24"/>
      <c r="AC36" s="24"/>
      <c r="AD36" s="24"/>
      <c r="AE36" s="24"/>
      <c r="AF36" s="24"/>
      <c r="AG36" s="23"/>
      <c r="AH36" s="24"/>
      <c r="AI36" s="24"/>
      <c r="AJ36" s="152"/>
      <c r="AK36" s="49"/>
      <c r="AL36" s="97"/>
      <c r="AM36" s="109"/>
      <c r="AN36" s="113"/>
      <c r="AO36" s="113"/>
      <c r="AP36" s="113"/>
      <c r="AQ36" s="154"/>
    </row>
    <row r="37" spans="1:43" s="1" customFormat="1" ht="15.45" customHeight="1" x14ac:dyDescent="0.25">
      <c r="A37" s="20"/>
      <c r="B37" s="21"/>
      <c r="C37" s="104"/>
      <c r="D37" s="100"/>
      <c r="E37" s="22"/>
      <c r="F37" s="23"/>
      <c r="G37" s="24"/>
      <c r="H37" s="23"/>
      <c r="I37" s="25"/>
      <c r="J37" s="23"/>
      <c r="K37" s="24"/>
      <c r="L37" s="23"/>
      <c r="M37" s="24"/>
      <c r="N37" s="23"/>
      <c r="O37" s="24"/>
      <c r="P37" s="23"/>
      <c r="Q37" s="22"/>
      <c r="R37" s="23"/>
      <c r="S37" s="24"/>
      <c r="T37" s="23"/>
      <c r="U37" s="24"/>
      <c r="V37" s="24"/>
      <c r="W37" s="22"/>
      <c r="X37" s="24"/>
      <c r="Y37" s="24"/>
      <c r="Z37" s="24"/>
      <c r="AA37" s="22"/>
      <c r="AB37" s="24"/>
      <c r="AC37" s="24"/>
      <c r="AD37" s="24"/>
      <c r="AE37" s="24"/>
      <c r="AF37" s="24"/>
      <c r="AG37" s="23"/>
      <c r="AH37" s="24"/>
      <c r="AI37" s="24"/>
      <c r="AJ37" s="152"/>
      <c r="AK37" s="49"/>
      <c r="AL37" s="97"/>
      <c r="AM37" s="109"/>
      <c r="AN37" s="113"/>
      <c r="AO37" s="113"/>
      <c r="AP37" s="113"/>
      <c r="AQ37" s="154"/>
    </row>
    <row r="38" spans="1:43" s="1" customFormat="1" ht="15.45" customHeight="1" x14ac:dyDescent="0.25">
      <c r="A38" s="20"/>
      <c r="B38" s="21"/>
      <c r="C38" s="104"/>
      <c r="D38" s="100"/>
      <c r="E38" s="22"/>
      <c r="F38" s="23"/>
      <c r="G38" s="24"/>
      <c r="H38" s="23"/>
      <c r="I38" s="25"/>
      <c r="J38" s="23"/>
      <c r="K38" s="24"/>
      <c r="L38" s="23"/>
      <c r="M38" s="24"/>
      <c r="N38" s="23"/>
      <c r="O38" s="24"/>
      <c r="P38" s="23"/>
      <c r="Q38" s="22"/>
      <c r="R38" s="23"/>
      <c r="S38" s="24"/>
      <c r="T38" s="23"/>
      <c r="U38" s="24"/>
      <c r="V38" s="24"/>
      <c r="W38" s="22"/>
      <c r="X38" s="24"/>
      <c r="Y38" s="24"/>
      <c r="Z38" s="24"/>
      <c r="AA38" s="22"/>
      <c r="AB38" s="24"/>
      <c r="AC38" s="24"/>
      <c r="AD38" s="24"/>
      <c r="AE38" s="24"/>
      <c r="AF38" s="24"/>
      <c r="AG38" s="23"/>
      <c r="AH38" s="24"/>
      <c r="AI38" s="24"/>
      <c r="AJ38" s="152"/>
      <c r="AK38" s="49"/>
      <c r="AL38" s="97"/>
      <c r="AM38" s="109"/>
      <c r="AN38" s="113"/>
      <c r="AO38" s="113"/>
      <c r="AP38" s="113"/>
      <c r="AQ38" s="154"/>
    </row>
    <row r="39" spans="1:43" s="1" customFormat="1" ht="15.45" customHeight="1" x14ac:dyDescent="0.25">
      <c r="A39" s="20"/>
      <c r="B39" s="21"/>
      <c r="C39" s="104"/>
      <c r="D39" s="100"/>
      <c r="E39" s="22"/>
      <c r="F39" s="23"/>
      <c r="G39" s="24"/>
      <c r="H39" s="23"/>
      <c r="I39" s="25"/>
      <c r="J39" s="23"/>
      <c r="K39" s="24"/>
      <c r="L39" s="23"/>
      <c r="M39" s="24"/>
      <c r="N39" s="23"/>
      <c r="O39" s="24"/>
      <c r="P39" s="23"/>
      <c r="Q39" s="22"/>
      <c r="R39" s="23"/>
      <c r="S39" s="24"/>
      <c r="T39" s="23"/>
      <c r="U39" s="24"/>
      <c r="V39" s="24"/>
      <c r="W39" s="22"/>
      <c r="X39" s="24"/>
      <c r="Y39" s="24"/>
      <c r="Z39" s="24"/>
      <c r="AA39" s="22"/>
      <c r="AB39" s="24"/>
      <c r="AC39" s="24"/>
      <c r="AD39" s="24"/>
      <c r="AE39" s="24"/>
      <c r="AF39" s="24"/>
      <c r="AG39" s="23"/>
      <c r="AH39" s="24"/>
      <c r="AI39" s="24"/>
      <c r="AJ39" s="152"/>
      <c r="AK39" s="49"/>
      <c r="AL39" s="97"/>
      <c r="AM39" s="109"/>
      <c r="AN39" s="113"/>
      <c r="AO39" s="113"/>
      <c r="AP39" s="113"/>
      <c r="AQ39" s="154"/>
    </row>
    <row r="40" spans="1:43" s="1" customFormat="1" ht="15.45" customHeight="1" x14ac:dyDescent="0.25">
      <c r="A40" s="20"/>
      <c r="B40" s="21"/>
      <c r="C40" s="104"/>
      <c r="D40" s="100"/>
      <c r="E40" s="22"/>
      <c r="F40" s="23"/>
      <c r="G40" s="24"/>
      <c r="H40" s="23"/>
      <c r="I40" s="25"/>
      <c r="J40" s="23"/>
      <c r="K40" s="24"/>
      <c r="L40" s="23"/>
      <c r="M40" s="24"/>
      <c r="N40" s="23"/>
      <c r="O40" s="24"/>
      <c r="P40" s="23"/>
      <c r="Q40" s="22"/>
      <c r="R40" s="23"/>
      <c r="S40" s="24"/>
      <c r="T40" s="23"/>
      <c r="U40" s="24"/>
      <c r="V40" s="24"/>
      <c r="W40" s="22"/>
      <c r="X40" s="24"/>
      <c r="Y40" s="24"/>
      <c r="Z40" s="24"/>
      <c r="AA40" s="22"/>
      <c r="AB40" s="24"/>
      <c r="AC40" s="24"/>
      <c r="AD40" s="24"/>
      <c r="AE40" s="24"/>
      <c r="AF40" s="24"/>
      <c r="AG40" s="23"/>
      <c r="AH40" s="24"/>
      <c r="AI40" s="24"/>
      <c r="AJ40" s="152"/>
      <c r="AK40" s="49"/>
      <c r="AL40" s="97"/>
      <c r="AM40" s="109"/>
      <c r="AN40" s="113"/>
      <c r="AO40" s="113"/>
      <c r="AP40" s="113"/>
      <c r="AQ40" s="154"/>
    </row>
    <row r="41" spans="1:43" s="1" customFormat="1" ht="15.45" customHeight="1" x14ac:dyDescent="0.25">
      <c r="A41" s="20"/>
      <c r="B41" s="21"/>
      <c r="C41" s="104"/>
      <c r="D41" s="100"/>
      <c r="E41" s="22"/>
      <c r="F41" s="23"/>
      <c r="G41" s="24"/>
      <c r="H41" s="23"/>
      <c r="I41" s="25"/>
      <c r="J41" s="23"/>
      <c r="K41" s="24"/>
      <c r="L41" s="23"/>
      <c r="M41" s="24"/>
      <c r="N41" s="23"/>
      <c r="O41" s="24"/>
      <c r="P41" s="23"/>
      <c r="Q41" s="22"/>
      <c r="R41" s="23"/>
      <c r="S41" s="24"/>
      <c r="T41" s="23"/>
      <c r="U41" s="24"/>
      <c r="V41" s="24"/>
      <c r="W41" s="22"/>
      <c r="X41" s="24"/>
      <c r="Y41" s="24"/>
      <c r="Z41" s="24"/>
      <c r="AA41" s="22"/>
      <c r="AB41" s="24"/>
      <c r="AC41" s="24"/>
      <c r="AD41" s="24"/>
      <c r="AE41" s="24"/>
      <c r="AF41" s="24"/>
      <c r="AG41" s="23"/>
      <c r="AH41" s="24"/>
      <c r="AI41" s="24"/>
      <c r="AJ41" s="152"/>
      <c r="AK41" s="49"/>
      <c r="AL41" s="97"/>
      <c r="AM41" s="109"/>
      <c r="AN41" s="113"/>
      <c r="AO41" s="113"/>
      <c r="AP41" s="113"/>
      <c r="AQ41" s="154"/>
    </row>
    <row r="42" spans="1:43" s="1" customFormat="1" ht="15.45" customHeight="1" x14ac:dyDescent="0.25">
      <c r="A42" s="20"/>
      <c r="B42" s="21"/>
      <c r="C42" s="104"/>
      <c r="D42" s="100"/>
      <c r="E42" s="22"/>
      <c r="F42" s="23"/>
      <c r="G42" s="24"/>
      <c r="H42" s="23"/>
      <c r="I42" s="25"/>
      <c r="J42" s="23"/>
      <c r="K42" s="24"/>
      <c r="L42" s="23"/>
      <c r="M42" s="24"/>
      <c r="N42" s="23"/>
      <c r="O42" s="24"/>
      <c r="P42" s="23"/>
      <c r="Q42" s="22"/>
      <c r="R42" s="23"/>
      <c r="S42" s="24"/>
      <c r="T42" s="23"/>
      <c r="U42" s="24"/>
      <c r="V42" s="24"/>
      <c r="W42" s="22"/>
      <c r="X42" s="24"/>
      <c r="Y42" s="24"/>
      <c r="Z42" s="24"/>
      <c r="AA42" s="22"/>
      <c r="AB42" s="24"/>
      <c r="AC42" s="24"/>
      <c r="AD42" s="24"/>
      <c r="AE42" s="24"/>
      <c r="AF42" s="24"/>
      <c r="AG42" s="23"/>
      <c r="AH42" s="24"/>
      <c r="AI42" s="24"/>
      <c r="AJ42" s="152"/>
      <c r="AK42" s="49"/>
      <c r="AL42" s="97"/>
      <c r="AM42" s="109"/>
      <c r="AN42" s="113"/>
      <c r="AO42" s="113"/>
      <c r="AP42" s="113"/>
      <c r="AQ42" s="154"/>
    </row>
    <row r="43" spans="1:43" s="1" customFormat="1" ht="15.45" customHeight="1" x14ac:dyDescent="0.25">
      <c r="A43" s="20"/>
      <c r="B43" s="21"/>
      <c r="C43" s="104"/>
      <c r="D43" s="100"/>
      <c r="E43" s="22"/>
      <c r="F43" s="23"/>
      <c r="G43" s="24"/>
      <c r="H43" s="23"/>
      <c r="I43" s="25"/>
      <c r="J43" s="23"/>
      <c r="K43" s="24"/>
      <c r="L43" s="23"/>
      <c r="M43" s="24"/>
      <c r="N43" s="23"/>
      <c r="O43" s="24"/>
      <c r="P43" s="23"/>
      <c r="Q43" s="22"/>
      <c r="R43" s="23"/>
      <c r="S43" s="24"/>
      <c r="T43" s="23"/>
      <c r="U43" s="24"/>
      <c r="V43" s="24"/>
      <c r="W43" s="22"/>
      <c r="X43" s="24"/>
      <c r="Y43" s="24"/>
      <c r="Z43" s="24"/>
      <c r="AA43" s="22"/>
      <c r="AB43" s="24"/>
      <c r="AC43" s="24"/>
      <c r="AD43" s="24"/>
      <c r="AE43" s="24"/>
      <c r="AF43" s="24"/>
      <c r="AG43" s="23"/>
      <c r="AH43" s="24"/>
      <c r="AI43" s="24"/>
      <c r="AJ43" s="152"/>
      <c r="AK43" s="49"/>
      <c r="AL43" s="97"/>
      <c r="AM43" s="109"/>
      <c r="AN43" s="113"/>
      <c r="AO43" s="113"/>
      <c r="AP43" s="113"/>
      <c r="AQ43" s="154"/>
    </row>
    <row r="44" spans="1:43" s="1" customFormat="1" ht="15.45" customHeight="1" x14ac:dyDescent="0.25">
      <c r="A44" s="20"/>
      <c r="B44" s="21"/>
      <c r="C44" s="104"/>
      <c r="D44" s="100"/>
      <c r="E44" s="22"/>
      <c r="F44" s="23"/>
      <c r="G44" s="24"/>
      <c r="H44" s="23"/>
      <c r="I44" s="25"/>
      <c r="J44" s="23"/>
      <c r="K44" s="24"/>
      <c r="L44" s="23"/>
      <c r="M44" s="24"/>
      <c r="N44" s="23"/>
      <c r="O44" s="24"/>
      <c r="P44" s="23"/>
      <c r="Q44" s="22"/>
      <c r="R44" s="23"/>
      <c r="S44" s="24"/>
      <c r="T44" s="23"/>
      <c r="U44" s="24"/>
      <c r="V44" s="24"/>
      <c r="W44" s="22"/>
      <c r="X44" s="24"/>
      <c r="Y44" s="24"/>
      <c r="Z44" s="24"/>
      <c r="AA44" s="22"/>
      <c r="AB44" s="24"/>
      <c r="AC44" s="24"/>
      <c r="AD44" s="24"/>
      <c r="AE44" s="24"/>
      <c r="AF44" s="24"/>
      <c r="AG44" s="23"/>
      <c r="AH44" s="24"/>
      <c r="AI44" s="24"/>
      <c r="AJ44" s="152"/>
      <c r="AK44" s="49"/>
      <c r="AL44" s="97"/>
      <c r="AM44" s="109"/>
      <c r="AN44" s="113"/>
      <c r="AO44" s="113"/>
      <c r="AP44" s="113"/>
      <c r="AQ44" s="154"/>
    </row>
    <row r="45" spans="1:43" s="1" customFormat="1" ht="15.45" customHeight="1" x14ac:dyDescent="0.25">
      <c r="A45" s="20"/>
      <c r="B45" s="21"/>
      <c r="C45" s="104"/>
      <c r="D45" s="100"/>
      <c r="E45" s="22"/>
      <c r="F45" s="23"/>
      <c r="G45" s="24"/>
      <c r="H45" s="23"/>
      <c r="I45" s="25"/>
      <c r="J45" s="23"/>
      <c r="K45" s="24"/>
      <c r="L45" s="23"/>
      <c r="M45" s="24"/>
      <c r="N45" s="23"/>
      <c r="O45" s="24"/>
      <c r="P45" s="23"/>
      <c r="Q45" s="22"/>
      <c r="R45" s="23"/>
      <c r="S45" s="24"/>
      <c r="T45" s="23"/>
      <c r="U45" s="24"/>
      <c r="V45" s="24"/>
      <c r="W45" s="22"/>
      <c r="X45" s="24"/>
      <c r="Y45" s="24"/>
      <c r="Z45" s="24"/>
      <c r="AA45" s="22"/>
      <c r="AB45" s="24"/>
      <c r="AC45" s="24"/>
      <c r="AD45" s="24"/>
      <c r="AE45" s="24"/>
      <c r="AF45" s="24"/>
      <c r="AG45" s="23"/>
      <c r="AH45" s="24"/>
      <c r="AI45" s="24"/>
      <c r="AJ45" s="152"/>
      <c r="AK45" s="49"/>
      <c r="AL45" s="97"/>
      <c r="AM45" s="109"/>
      <c r="AN45" s="113"/>
      <c r="AO45" s="113"/>
      <c r="AP45" s="113"/>
      <c r="AQ45" s="154"/>
    </row>
    <row r="46" spans="1:43" s="1" customFormat="1" ht="15.45" customHeight="1" x14ac:dyDescent="0.25">
      <c r="A46" s="20"/>
      <c r="B46" s="21"/>
      <c r="C46" s="104"/>
      <c r="D46" s="100"/>
      <c r="E46" s="22"/>
      <c r="F46" s="23"/>
      <c r="G46" s="24"/>
      <c r="H46" s="23"/>
      <c r="I46" s="25"/>
      <c r="J46" s="23"/>
      <c r="K46" s="24"/>
      <c r="L46" s="23"/>
      <c r="M46" s="24"/>
      <c r="N46" s="23"/>
      <c r="O46" s="24"/>
      <c r="P46" s="23"/>
      <c r="Q46" s="22"/>
      <c r="R46" s="23"/>
      <c r="S46" s="24"/>
      <c r="T46" s="23"/>
      <c r="U46" s="24"/>
      <c r="V46" s="24"/>
      <c r="W46" s="22"/>
      <c r="X46" s="24"/>
      <c r="Y46" s="24"/>
      <c r="Z46" s="24"/>
      <c r="AA46" s="22"/>
      <c r="AB46" s="24"/>
      <c r="AC46" s="24"/>
      <c r="AD46" s="24"/>
      <c r="AE46" s="24"/>
      <c r="AF46" s="24"/>
      <c r="AG46" s="23"/>
      <c r="AH46" s="24"/>
      <c r="AI46" s="24"/>
      <c r="AJ46" s="152"/>
      <c r="AK46" s="49"/>
      <c r="AL46" s="97"/>
      <c r="AM46" s="109"/>
      <c r="AN46" s="113"/>
      <c r="AO46" s="113"/>
      <c r="AP46" s="113"/>
      <c r="AQ46" s="154"/>
    </row>
    <row r="47" spans="1:43" s="1" customFormat="1" ht="15.45" customHeight="1" x14ac:dyDescent="0.25">
      <c r="A47" s="20"/>
      <c r="B47" s="21"/>
      <c r="C47" s="104"/>
      <c r="D47" s="100"/>
      <c r="E47" s="22"/>
      <c r="F47" s="23"/>
      <c r="G47" s="24"/>
      <c r="H47" s="23"/>
      <c r="I47" s="25"/>
      <c r="J47" s="23"/>
      <c r="K47" s="24"/>
      <c r="L47" s="23"/>
      <c r="M47" s="24"/>
      <c r="N47" s="23"/>
      <c r="O47" s="24"/>
      <c r="P47" s="23"/>
      <c r="Q47" s="22"/>
      <c r="R47" s="23"/>
      <c r="S47" s="24"/>
      <c r="T47" s="23"/>
      <c r="U47" s="24"/>
      <c r="V47" s="24"/>
      <c r="W47" s="22"/>
      <c r="X47" s="24"/>
      <c r="Y47" s="24"/>
      <c r="Z47" s="24"/>
      <c r="AA47" s="22"/>
      <c r="AB47" s="24"/>
      <c r="AC47" s="24"/>
      <c r="AD47" s="24"/>
      <c r="AE47" s="24"/>
      <c r="AF47" s="24"/>
      <c r="AG47" s="23"/>
      <c r="AH47" s="24"/>
      <c r="AI47" s="24"/>
      <c r="AJ47" s="152"/>
      <c r="AK47" s="49"/>
      <c r="AL47" s="97"/>
      <c r="AM47" s="109"/>
      <c r="AN47" s="113"/>
      <c r="AO47" s="113"/>
      <c r="AP47" s="113"/>
      <c r="AQ47" s="154"/>
    </row>
    <row r="48" spans="1:43" s="1" customFormat="1" ht="15.45" customHeight="1" x14ac:dyDescent="0.25">
      <c r="A48" s="20"/>
      <c r="B48" s="21"/>
      <c r="C48" s="104"/>
      <c r="D48" s="100"/>
      <c r="E48" s="22"/>
      <c r="F48" s="23"/>
      <c r="G48" s="24"/>
      <c r="H48" s="23"/>
      <c r="I48" s="25"/>
      <c r="J48" s="23"/>
      <c r="K48" s="24"/>
      <c r="L48" s="23"/>
      <c r="M48" s="24"/>
      <c r="N48" s="23"/>
      <c r="O48" s="24"/>
      <c r="P48" s="23"/>
      <c r="Q48" s="22"/>
      <c r="R48" s="23"/>
      <c r="S48" s="24"/>
      <c r="T48" s="23"/>
      <c r="U48" s="24"/>
      <c r="V48" s="24"/>
      <c r="W48" s="22"/>
      <c r="X48" s="24"/>
      <c r="Y48" s="24"/>
      <c r="Z48" s="24"/>
      <c r="AA48" s="22"/>
      <c r="AB48" s="24"/>
      <c r="AC48" s="24"/>
      <c r="AD48" s="24"/>
      <c r="AE48" s="24"/>
      <c r="AF48" s="24"/>
      <c r="AG48" s="23"/>
      <c r="AH48" s="24"/>
      <c r="AI48" s="24"/>
      <c r="AJ48" s="152"/>
      <c r="AK48" s="49"/>
      <c r="AL48" s="97"/>
      <c r="AM48" s="109"/>
      <c r="AN48" s="113"/>
      <c r="AO48" s="113"/>
      <c r="AP48" s="113"/>
      <c r="AQ48" s="154"/>
    </row>
    <row r="49" spans="1:43" s="1" customFormat="1" ht="15.45" customHeight="1" x14ac:dyDescent="0.25">
      <c r="A49" s="20"/>
      <c r="B49" s="21"/>
      <c r="C49" s="104"/>
      <c r="D49" s="100"/>
      <c r="E49" s="22"/>
      <c r="F49" s="23"/>
      <c r="G49" s="24"/>
      <c r="H49" s="23"/>
      <c r="I49" s="25"/>
      <c r="J49" s="23"/>
      <c r="K49" s="24"/>
      <c r="L49" s="23"/>
      <c r="M49" s="24"/>
      <c r="N49" s="23"/>
      <c r="O49" s="24"/>
      <c r="P49" s="23"/>
      <c r="Q49" s="22"/>
      <c r="R49" s="23"/>
      <c r="S49" s="24"/>
      <c r="T49" s="23"/>
      <c r="U49" s="24"/>
      <c r="V49" s="24"/>
      <c r="W49" s="22"/>
      <c r="X49" s="24"/>
      <c r="Y49" s="24"/>
      <c r="Z49" s="24"/>
      <c r="AA49" s="22"/>
      <c r="AB49" s="24"/>
      <c r="AC49" s="24"/>
      <c r="AD49" s="24"/>
      <c r="AE49" s="24"/>
      <c r="AF49" s="24"/>
      <c r="AG49" s="23"/>
      <c r="AH49" s="24"/>
      <c r="AI49" s="24"/>
      <c r="AJ49" s="152"/>
      <c r="AK49" s="49"/>
      <c r="AL49" s="97"/>
      <c r="AM49" s="109"/>
      <c r="AN49" s="113"/>
      <c r="AO49" s="113"/>
      <c r="AP49" s="113"/>
      <c r="AQ49" s="154"/>
    </row>
    <row r="50" spans="1:43" s="1" customFormat="1" ht="15.45" customHeight="1" x14ac:dyDescent="0.25">
      <c r="A50" s="20"/>
      <c r="B50" s="21"/>
      <c r="C50" s="104"/>
      <c r="D50" s="100"/>
      <c r="E50" s="22"/>
      <c r="F50" s="23"/>
      <c r="G50" s="24"/>
      <c r="H50" s="23"/>
      <c r="I50" s="25"/>
      <c r="J50" s="23"/>
      <c r="K50" s="24"/>
      <c r="L50" s="23"/>
      <c r="M50" s="24"/>
      <c r="N50" s="23"/>
      <c r="O50" s="24"/>
      <c r="P50" s="23"/>
      <c r="Q50" s="22"/>
      <c r="R50" s="23"/>
      <c r="S50" s="24"/>
      <c r="T50" s="23"/>
      <c r="U50" s="24"/>
      <c r="V50" s="24"/>
      <c r="W50" s="22"/>
      <c r="X50" s="24"/>
      <c r="Y50" s="24"/>
      <c r="Z50" s="24"/>
      <c r="AA50" s="22"/>
      <c r="AB50" s="24"/>
      <c r="AC50" s="24"/>
      <c r="AD50" s="24"/>
      <c r="AE50" s="24"/>
      <c r="AF50" s="24"/>
      <c r="AG50" s="23"/>
      <c r="AH50" s="24"/>
      <c r="AI50" s="24"/>
      <c r="AJ50" s="152"/>
      <c r="AK50" s="49"/>
      <c r="AL50" s="97"/>
      <c r="AM50" s="109"/>
      <c r="AN50" s="113"/>
      <c r="AO50" s="113"/>
      <c r="AP50" s="113"/>
      <c r="AQ50" s="154"/>
    </row>
    <row r="51" spans="1:43" s="1" customFormat="1" ht="15.45" customHeight="1" x14ac:dyDescent="0.25">
      <c r="A51" s="20"/>
      <c r="B51" s="21"/>
      <c r="C51" s="104"/>
      <c r="D51" s="100"/>
      <c r="E51" s="22"/>
      <c r="F51" s="23"/>
      <c r="G51" s="24"/>
      <c r="H51" s="23"/>
      <c r="I51" s="25"/>
      <c r="J51" s="23"/>
      <c r="K51" s="24"/>
      <c r="L51" s="23"/>
      <c r="M51" s="24"/>
      <c r="N51" s="23"/>
      <c r="O51" s="24"/>
      <c r="P51" s="23"/>
      <c r="Q51" s="22"/>
      <c r="R51" s="23"/>
      <c r="S51" s="24"/>
      <c r="T51" s="23"/>
      <c r="U51" s="24"/>
      <c r="V51" s="24"/>
      <c r="W51" s="22"/>
      <c r="X51" s="24"/>
      <c r="Y51" s="24"/>
      <c r="Z51" s="24"/>
      <c r="AA51" s="22"/>
      <c r="AB51" s="24"/>
      <c r="AC51" s="24"/>
      <c r="AD51" s="24"/>
      <c r="AE51" s="24"/>
      <c r="AF51" s="24"/>
      <c r="AG51" s="23"/>
      <c r="AH51" s="24"/>
      <c r="AI51" s="24"/>
      <c r="AJ51" s="152"/>
      <c r="AK51" s="49"/>
      <c r="AL51" s="97"/>
      <c r="AM51" s="109"/>
      <c r="AN51" s="113"/>
      <c r="AO51" s="113"/>
      <c r="AP51" s="113"/>
      <c r="AQ51" s="154"/>
    </row>
    <row r="52" spans="1:43" s="1" customFormat="1" ht="15.45" customHeight="1" x14ac:dyDescent="0.25">
      <c r="A52" s="20"/>
      <c r="B52" s="21"/>
      <c r="C52" s="104"/>
      <c r="D52" s="100"/>
      <c r="E52" s="22"/>
      <c r="F52" s="23"/>
      <c r="G52" s="24"/>
      <c r="H52" s="23"/>
      <c r="I52" s="25"/>
      <c r="J52" s="23"/>
      <c r="K52" s="24"/>
      <c r="L52" s="23"/>
      <c r="M52" s="24"/>
      <c r="N52" s="23"/>
      <c r="O52" s="24"/>
      <c r="P52" s="23"/>
      <c r="Q52" s="22"/>
      <c r="R52" s="23"/>
      <c r="S52" s="24"/>
      <c r="T52" s="23"/>
      <c r="U52" s="24"/>
      <c r="V52" s="24"/>
      <c r="W52" s="22"/>
      <c r="X52" s="24"/>
      <c r="Y52" s="24"/>
      <c r="Z52" s="24"/>
      <c r="AA52" s="22"/>
      <c r="AB52" s="24"/>
      <c r="AC52" s="24"/>
      <c r="AD52" s="24"/>
      <c r="AE52" s="24"/>
      <c r="AF52" s="24"/>
      <c r="AG52" s="23"/>
      <c r="AH52" s="24"/>
      <c r="AI52" s="24"/>
      <c r="AJ52" s="152"/>
      <c r="AK52" s="49"/>
      <c r="AL52" s="97"/>
      <c r="AM52" s="109"/>
      <c r="AN52" s="113"/>
      <c r="AO52" s="113"/>
      <c r="AP52" s="113"/>
      <c r="AQ52" s="154"/>
    </row>
    <row r="53" spans="1:43" s="1" customFormat="1" ht="15.45" customHeight="1" x14ac:dyDescent="0.25">
      <c r="A53" s="20"/>
      <c r="B53" s="21"/>
      <c r="C53" s="104"/>
      <c r="D53" s="100"/>
      <c r="E53" s="22"/>
      <c r="F53" s="23"/>
      <c r="G53" s="24"/>
      <c r="H53" s="23"/>
      <c r="I53" s="25"/>
      <c r="J53" s="23"/>
      <c r="K53" s="24"/>
      <c r="L53" s="23"/>
      <c r="M53" s="24"/>
      <c r="N53" s="23"/>
      <c r="O53" s="24"/>
      <c r="P53" s="23"/>
      <c r="Q53" s="22"/>
      <c r="R53" s="23"/>
      <c r="S53" s="24"/>
      <c r="T53" s="23"/>
      <c r="U53" s="24"/>
      <c r="V53" s="24"/>
      <c r="W53" s="22"/>
      <c r="X53" s="24"/>
      <c r="Y53" s="24"/>
      <c r="Z53" s="24"/>
      <c r="AA53" s="22"/>
      <c r="AB53" s="24"/>
      <c r="AC53" s="24"/>
      <c r="AD53" s="24"/>
      <c r="AE53" s="24"/>
      <c r="AF53" s="24"/>
      <c r="AG53" s="23"/>
      <c r="AH53" s="24"/>
      <c r="AI53" s="24"/>
      <c r="AJ53" s="152"/>
      <c r="AK53" s="49"/>
      <c r="AL53" s="97"/>
      <c r="AM53" s="109"/>
      <c r="AN53" s="113"/>
      <c r="AO53" s="113"/>
      <c r="AP53" s="113"/>
      <c r="AQ53" s="154"/>
    </row>
    <row r="54" spans="1:43" s="1" customFormat="1" ht="15.45" customHeight="1" x14ac:dyDescent="0.25">
      <c r="A54" s="20"/>
      <c r="B54" s="21"/>
      <c r="C54" s="104"/>
      <c r="D54" s="100"/>
      <c r="E54" s="22"/>
      <c r="F54" s="23"/>
      <c r="G54" s="24"/>
      <c r="H54" s="23"/>
      <c r="I54" s="25"/>
      <c r="J54" s="23"/>
      <c r="K54" s="24"/>
      <c r="L54" s="23"/>
      <c r="M54" s="24"/>
      <c r="N54" s="23"/>
      <c r="O54" s="24"/>
      <c r="P54" s="23"/>
      <c r="Q54" s="22"/>
      <c r="R54" s="23"/>
      <c r="S54" s="24"/>
      <c r="T54" s="23"/>
      <c r="U54" s="24"/>
      <c r="V54" s="24"/>
      <c r="W54" s="22"/>
      <c r="X54" s="24"/>
      <c r="Y54" s="24"/>
      <c r="Z54" s="24"/>
      <c r="AA54" s="22"/>
      <c r="AB54" s="24"/>
      <c r="AC54" s="24"/>
      <c r="AD54" s="24"/>
      <c r="AE54" s="24"/>
      <c r="AF54" s="24"/>
      <c r="AG54" s="23"/>
      <c r="AH54" s="24"/>
      <c r="AI54" s="24"/>
      <c r="AJ54" s="152"/>
      <c r="AK54" s="49"/>
      <c r="AL54" s="97"/>
      <c r="AM54" s="109"/>
      <c r="AN54" s="113"/>
      <c r="AO54" s="113"/>
      <c r="AP54" s="113"/>
      <c r="AQ54" s="154"/>
    </row>
    <row r="55" spans="1:43" s="1" customFormat="1" ht="15.45" customHeight="1" x14ac:dyDescent="0.25">
      <c r="A55" s="20"/>
      <c r="B55" s="21"/>
      <c r="C55" s="104"/>
      <c r="D55" s="100"/>
      <c r="E55" s="22"/>
      <c r="F55" s="23"/>
      <c r="G55" s="24"/>
      <c r="H55" s="23"/>
      <c r="I55" s="25"/>
      <c r="J55" s="23"/>
      <c r="K55" s="24"/>
      <c r="L55" s="23"/>
      <c r="M55" s="24"/>
      <c r="N55" s="23"/>
      <c r="O55" s="24"/>
      <c r="P55" s="23"/>
      <c r="Q55" s="22"/>
      <c r="R55" s="23"/>
      <c r="S55" s="24"/>
      <c r="T55" s="23"/>
      <c r="U55" s="24"/>
      <c r="V55" s="24"/>
      <c r="W55" s="22"/>
      <c r="X55" s="24"/>
      <c r="Y55" s="24"/>
      <c r="Z55" s="24"/>
      <c r="AA55" s="22"/>
      <c r="AB55" s="24"/>
      <c r="AC55" s="24"/>
      <c r="AD55" s="24"/>
      <c r="AE55" s="24"/>
      <c r="AF55" s="24"/>
      <c r="AG55" s="23"/>
      <c r="AH55" s="24"/>
      <c r="AI55" s="24"/>
      <c r="AJ55" s="152"/>
      <c r="AK55" s="49"/>
      <c r="AL55" s="97"/>
      <c r="AM55" s="109"/>
      <c r="AN55" s="113"/>
      <c r="AO55" s="113"/>
      <c r="AP55" s="113"/>
      <c r="AQ55" s="154"/>
    </row>
    <row r="56" spans="1:43" s="1" customFormat="1" ht="15.45" customHeight="1" x14ac:dyDescent="0.25">
      <c r="A56" s="20"/>
      <c r="B56" s="21"/>
      <c r="C56" s="104"/>
      <c r="D56" s="100"/>
      <c r="E56" s="22"/>
      <c r="F56" s="23"/>
      <c r="G56" s="24"/>
      <c r="H56" s="23"/>
      <c r="I56" s="25"/>
      <c r="J56" s="23"/>
      <c r="K56" s="24"/>
      <c r="L56" s="23"/>
      <c r="M56" s="24"/>
      <c r="N56" s="23"/>
      <c r="O56" s="24"/>
      <c r="P56" s="23"/>
      <c r="Q56" s="22"/>
      <c r="R56" s="23"/>
      <c r="S56" s="24"/>
      <c r="T56" s="23"/>
      <c r="U56" s="24"/>
      <c r="V56" s="24"/>
      <c r="W56" s="22"/>
      <c r="X56" s="24"/>
      <c r="Y56" s="24"/>
      <c r="Z56" s="24"/>
      <c r="AA56" s="22"/>
      <c r="AB56" s="24"/>
      <c r="AC56" s="24"/>
      <c r="AD56" s="24"/>
      <c r="AE56" s="24"/>
      <c r="AF56" s="24"/>
      <c r="AG56" s="23"/>
      <c r="AH56" s="24"/>
      <c r="AI56" s="24"/>
      <c r="AJ56" s="152"/>
      <c r="AK56" s="49"/>
      <c r="AL56" s="97"/>
      <c r="AM56" s="109"/>
      <c r="AN56" s="113"/>
      <c r="AO56" s="113"/>
      <c r="AP56" s="113"/>
      <c r="AQ56" s="154"/>
    </row>
    <row r="57" spans="1:43" s="1" customFormat="1" ht="15.45" customHeight="1" x14ac:dyDescent="0.25">
      <c r="A57" s="20"/>
      <c r="B57" s="21"/>
      <c r="C57" s="104"/>
      <c r="D57" s="100"/>
      <c r="E57" s="22"/>
      <c r="F57" s="23"/>
      <c r="G57" s="24"/>
      <c r="H57" s="23"/>
      <c r="I57" s="25"/>
      <c r="J57" s="23"/>
      <c r="K57" s="24"/>
      <c r="L57" s="23"/>
      <c r="M57" s="24"/>
      <c r="N57" s="23"/>
      <c r="O57" s="24"/>
      <c r="P57" s="23"/>
      <c r="Q57" s="22"/>
      <c r="R57" s="23"/>
      <c r="S57" s="24"/>
      <c r="T57" s="23"/>
      <c r="U57" s="24"/>
      <c r="V57" s="24"/>
      <c r="W57" s="22"/>
      <c r="X57" s="24"/>
      <c r="Y57" s="24"/>
      <c r="Z57" s="24"/>
      <c r="AA57" s="22"/>
      <c r="AB57" s="24"/>
      <c r="AC57" s="24"/>
      <c r="AD57" s="24"/>
      <c r="AE57" s="24"/>
      <c r="AF57" s="24"/>
      <c r="AG57" s="23"/>
      <c r="AH57" s="24"/>
      <c r="AI57" s="24"/>
      <c r="AJ57" s="152"/>
      <c r="AK57" s="49"/>
      <c r="AL57" s="97"/>
      <c r="AM57" s="109"/>
      <c r="AN57" s="113"/>
      <c r="AO57" s="113"/>
      <c r="AP57" s="113"/>
      <c r="AQ57" s="154"/>
    </row>
    <row r="58" spans="1:43" s="1" customFormat="1" ht="15.45" customHeight="1" x14ac:dyDescent="0.25">
      <c r="A58" s="20"/>
      <c r="B58" s="21"/>
      <c r="C58" s="104"/>
      <c r="D58" s="100"/>
      <c r="E58" s="22"/>
      <c r="F58" s="23"/>
      <c r="G58" s="24"/>
      <c r="H58" s="23"/>
      <c r="I58" s="25"/>
      <c r="J58" s="23"/>
      <c r="K58" s="24"/>
      <c r="L58" s="23"/>
      <c r="M58" s="24"/>
      <c r="N58" s="23"/>
      <c r="O58" s="24"/>
      <c r="P58" s="23"/>
      <c r="Q58" s="22"/>
      <c r="R58" s="23"/>
      <c r="S58" s="24"/>
      <c r="T58" s="23"/>
      <c r="U58" s="24"/>
      <c r="V58" s="24"/>
      <c r="W58" s="22"/>
      <c r="X58" s="24"/>
      <c r="Y58" s="24"/>
      <c r="Z58" s="24"/>
      <c r="AA58" s="22"/>
      <c r="AB58" s="24"/>
      <c r="AC58" s="24"/>
      <c r="AD58" s="24"/>
      <c r="AE58" s="24"/>
      <c r="AF58" s="24"/>
      <c r="AG58" s="23"/>
      <c r="AH58" s="24"/>
      <c r="AI58" s="24"/>
      <c r="AJ58" s="152"/>
      <c r="AK58" s="49"/>
      <c r="AL58" s="97"/>
      <c r="AM58" s="109"/>
      <c r="AN58" s="113"/>
      <c r="AO58" s="113"/>
      <c r="AP58" s="113"/>
      <c r="AQ58" s="154"/>
    </row>
    <row r="59" spans="1:43" s="1" customFormat="1" ht="15.45" customHeight="1" x14ac:dyDescent="0.25">
      <c r="A59" s="20"/>
      <c r="B59" s="21"/>
      <c r="C59" s="104"/>
      <c r="D59" s="100"/>
      <c r="E59" s="22"/>
      <c r="F59" s="23"/>
      <c r="G59" s="24"/>
      <c r="H59" s="23"/>
      <c r="I59" s="25"/>
      <c r="J59" s="23"/>
      <c r="K59" s="24"/>
      <c r="L59" s="23"/>
      <c r="M59" s="24"/>
      <c r="N59" s="23"/>
      <c r="O59" s="24"/>
      <c r="P59" s="23"/>
      <c r="Q59" s="22"/>
      <c r="R59" s="23"/>
      <c r="S59" s="24"/>
      <c r="T59" s="23"/>
      <c r="U59" s="24"/>
      <c r="V59" s="24"/>
      <c r="W59" s="22"/>
      <c r="X59" s="24"/>
      <c r="Y59" s="24"/>
      <c r="Z59" s="24"/>
      <c r="AA59" s="22"/>
      <c r="AB59" s="24"/>
      <c r="AC59" s="24"/>
      <c r="AD59" s="24"/>
      <c r="AE59" s="24"/>
      <c r="AF59" s="24"/>
      <c r="AG59" s="23"/>
      <c r="AH59" s="24"/>
      <c r="AI59" s="24"/>
      <c r="AJ59" s="152"/>
      <c r="AK59" s="49"/>
      <c r="AL59" s="97"/>
      <c r="AM59" s="109"/>
      <c r="AN59" s="113"/>
      <c r="AO59" s="113"/>
      <c r="AP59" s="113"/>
      <c r="AQ59" s="154"/>
    </row>
    <row r="60" spans="1:43" s="1" customFormat="1" ht="15.45" customHeight="1" x14ac:dyDescent="0.25">
      <c r="A60" s="20"/>
      <c r="B60" s="21"/>
      <c r="C60" s="104"/>
      <c r="D60" s="100"/>
      <c r="E60" s="22"/>
      <c r="F60" s="23"/>
      <c r="G60" s="24"/>
      <c r="H60" s="23"/>
      <c r="I60" s="25"/>
      <c r="J60" s="23"/>
      <c r="K60" s="24"/>
      <c r="L60" s="23"/>
      <c r="M60" s="24"/>
      <c r="N60" s="23"/>
      <c r="O60" s="24"/>
      <c r="P60" s="23"/>
      <c r="Q60" s="22"/>
      <c r="R60" s="23"/>
      <c r="S60" s="24"/>
      <c r="T60" s="23"/>
      <c r="U60" s="24"/>
      <c r="V60" s="24"/>
      <c r="W60" s="22"/>
      <c r="X60" s="24"/>
      <c r="Y60" s="24"/>
      <c r="Z60" s="24"/>
      <c r="AA60" s="22"/>
      <c r="AB60" s="24"/>
      <c r="AC60" s="24"/>
      <c r="AD60" s="24"/>
      <c r="AE60" s="24"/>
      <c r="AF60" s="24"/>
      <c r="AG60" s="23"/>
      <c r="AH60" s="24"/>
      <c r="AI60" s="24"/>
      <c r="AJ60" s="152"/>
      <c r="AK60" s="49"/>
      <c r="AL60" s="97"/>
      <c r="AM60" s="109"/>
      <c r="AN60" s="113"/>
      <c r="AO60" s="113"/>
      <c r="AP60" s="113"/>
      <c r="AQ60" s="154"/>
    </row>
    <row r="61" spans="1:43" s="1" customFormat="1" ht="15.45" customHeight="1" x14ac:dyDescent="0.25">
      <c r="A61" s="20"/>
      <c r="B61" s="21"/>
      <c r="C61" s="104"/>
      <c r="D61" s="100"/>
      <c r="E61" s="22"/>
      <c r="F61" s="23"/>
      <c r="G61" s="24"/>
      <c r="H61" s="23"/>
      <c r="I61" s="25"/>
      <c r="J61" s="23"/>
      <c r="K61" s="24"/>
      <c r="L61" s="23"/>
      <c r="M61" s="24"/>
      <c r="N61" s="23"/>
      <c r="O61" s="24"/>
      <c r="P61" s="23"/>
      <c r="Q61" s="22"/>
      <c r="R61" s="23"/>
      <c r="S61" s="24"/>
      <c r="T61" s="23"/>
      <c r="U61" s="24"/>
      <c r="V61" s="24"/>
      <c r="W61" s="22"/>
      <c r="X61" s="24"/>
      <c r="Y61" s="24"/>
      <c r="Z61" s="24"/>
      <c r="AA61" s="22"/>
      <c r="AB61" s="24"/>
      <c r="AC61" s="24"/>
      <c r="AD61" s="24"/>
      <c r="AE61" s="24"/>
      <c r="AF61" s="24"/>
      <c r="AG61" s="23"/>
      <c r="AH61" s="24"/>
      <c r="AI61" s="24"/>
      <c r="AJ61" s="152"/>
      <c r="AK61" s="49"/>
      <c r="AL61" s="97"/>
      <c r="AM61" s="109"/>
      <c r="AN61" s="113"/>
      <c r="AO61" s="113"/>
      <c r="AP61" s="113"/>
      <c r="AQ61" s="154"/>
    </row>
    <row r="62" spans="1:43" s="1" customFormat="1" ht="15.45" customHeight="1" x14ac:dyDescent="0.25">
      <c r="A62" s="20"/>
      <c r="B62" s="21"/>
      <c r="C62" s="104"/>
      <c r="D62" s="100"/>
      <c r="E62" s="22"/>
      <c r="F62" s="23"/>
      <c r="G62" s="24"/>
      <c r="H62" s="23"/>
      <c r="I62" s="25"/>
      <c r="J62" s="23"/>
      <c r="K62" s="24"/>
      <c r="L62" s="23"/>
      <c r="M62" s="24"/>
      <c r="N62" s="23"/>
      <c r="O62" s="24"/>
      <c r="P62" s="23"/>
      <c r="Q62" s="22"/>
      <c r="R62" s="23"/>
      <c r="S62" s="24"/>
      <c r="T62" s="23"/>
      <c r="U62" s="24"/>
      <c r="V62" s="24"/>
      <c r="W62" s="22"/>
      <c r="X62" s="24"/>
      <c r="Y62" s="24"/>
      <c r="Z62" s="24"/>
      <c r="AA62" s="22"/>
      <c r="AB62" s="24"/>
      <c r="AC62" s="24"/>
      <c r="AD62" s="24"/>
      <c r="AE62" s="24"/>
      <c r="AF62" s="24"/>
      <c r="AG62" s="23"/>
      <c r="AH62" s="24"/>
      <c r="AI62" s="24"/>
      <c r="AJ62" s="152"/>
      <c r="AK62" s="49"/>
      <c r="AL62" s="97"/>
      <c r="AM62" s="109"/>
      <c r="AN62" s="113"/>
      <c r="AO62" s="113"/>
      <c r="AP62" s="113"/>
      <c r="AQ62" s="154"/>
    </row>
    <row r="63" spans="1:43" s="1" customFormat="1" ht="15.45" customHeight="1" x14ac:dyDescent="0.25">
      <c r="A63" s="20"/>
      <c r="B63" s="21"/>
      <c r="C63" s="104"/>
      <c r="D63" s="100"/>
      <c r="E63" s="22"/>
      <c r="F63" s="23"/>
      <c r="G63" s="24"/>
      <c r="H63" s="23"/>
      <c r="I63" s="25"/>
      <c r="J63" s="23"/>
      <c r="K63" s="24"/>
      <c r="L63" s="23"/>
      <c r="M63" s="24"/>
      <c r="N63" s="23"/>
      <c r="O63" s="24"/>
      <c r="P63" s="23"/>
      <c r="Q63" s="22"/>
      <c r="R63" s="23"/>
      <c r="S63" s="24"/>
      <c r="T63" s="23"/>
      <c r="U63" s="24"/>
      <c r="V63" s="24"/>
      <c r="W63" s="22"/>
      <c r="X63" s="24"/>
      <c r="Y63" s="24"/>
      <c r="Z63" s="24"/>
      <c r="AA63" s="22"/>
      <c r="AB63" s="24"/>
      <c r="AC63" s="24"/>
      <c r="AD63" s="24"/>
      <c r="AE63" s="24"/>
      <c r="AF63" s="24"/>
      <c r="AG63" s="23"/>
      <c r="AH63" s="24"/>
      <c r="AI63" s="24"/>
      <c r="AJ63" s="152"/>
      <c r="AK63" s="49"/>
      <c r="AL63" s="97"/>
      <c r="AM63" s="109"/>
      <c r="AN63" s="113"/>
      <c r="AO63" s="113"/>
      <c r="AP63" s="113"/>
      <c r="AQ63" s="154"/>
    </row>
    <row r="64" spans="1:43" s="1" customFormat="1" ht="15.45" customHeight="1" x14ac:dyDescent="0.25">
      <c r="A64" s="20"/>
      <c r="B64" s="21"/>
      <c r="C64" s="104"/>
      <c r="D64" s="100"/>
      <c r="E64" s="22"/>
      <c r="F64" s="23"/>
      <c r="G64" s="24"/>
      <c r="H64" s="23"/>
      <c r="I64" s="25"/>
      <c r="J64" s="23"/>
      <c r="K64" s="24"/>
      <c r="L64" s="23"/>
      <c r="M64" s="24"/>
      <c r="N64" s="23"/>
      <c r="O64" s="24"/>
      <c r="P64" s="23"/>
      <c r="Q64" s="22"/>
      <c r="R64" s="23"/>
      <c r="S64" s="24"/>
      <c r="T64" s="23"/>
      <c r="U64" s="24"/>
      <c r="V64" s="24"/>
      <c r="W64" s="22"/>
      <c r="X64" s="24"/>
      <c r="Y64" s="24"/>
      <c r="Z64" s="24"/>
      <c r="AA64" s="22"/>
      <c r="AB64" s="24"/>
      <c r="AC64" s="24"/>
      <c r="AD64" s="24"/>
      <c r="AE64" s="24"/>
      <c r="AF64" s="24"/>
      <c r="AG64" s="23"/>
      <c r="AH64" s="24"/>
      <c r="AI64" s="24"/>
      <c r="AJ64" s="152"/>
      <c r="AK64" s="49"/>
      <c r="AL64" s="97"/>
      <c r="AM64" s="109"/>
      <c r="AN64" s="113"/>
      <c r="AO64" s="113"/>
      <c r="AP64" s="113"/>
      <c r="AQ64" s="154"/>
    </row>
    <row r="65" spans="1:43" s="1" customFormat="1" ht="15.45" customHeight="1" x14ac:dyDescent="0.25">
      <c r="A65" s="20"/>
      <c r="B65" s="21"/>
      <c r="C65" s="104"/>
      <c r="D65" s="100"/>
      <c r="E65" s="22"/>
      <c r="F65" s="23"/>
      <c r="G65" s="24"/>
      <c r="H65" s="23"/>
      <c r="I65" s="25"/>
      <c r="J65" s="23"/>
      <c r="K65" s="24"/>
      <c r="L65" s="23"/>
      <c r="M65" s="24"/>
      <c r="N65" s="23"/>
      <c r="O65" s="24"/>
      <c r="P65" s="23"/>
      <c r="Q65" s="22"/>
      <c r="R65" s="23"/>
      <c r="S65" s="24"/>
      <c r="T65" s="23"/>
      <c r="U65" s="24"/>
      <c r="V65" s="24"/>
      <c r="W65" s="22"/>
      <c r="X65" s="24"/>
      <c r="Y65" s="24"/>
      <c r="Z65" s="24"/>
      <c r="AA65" s="22"/>
      <c r="AB65" s="24"/>
      <c r="AC65" s="24"/>
      <c r="AD65" s="24"/>
      <c r="AE65" s="24"/>
      <c r="AF65" s="24"/>
      <c r="AG65" s="23"/>
      <c r="AH65" s="24"/>
      <c r="AI65" s="24"/>
      <c r="AJ65" s="152"/>
      <c r="AK65" s="49"/>
      <c r="AL65" s="97"/>
      <c r="AM65" s="109"/>
      <c r="AN65" s="113"/>
      <c r="AO65" s="113"/>
      <c r="AP65" s="113"/>
      <c r="AQ65" s="154"/>
    </row>
    <row r="66" spans="1:43" s="1" customFormat="1" ht="15.45" customHeight="1" x14ac:dyDescent="0.25">
      <c r="A66" s="20"/>
      <c r="B66" s="21"/>
      <c r="C66" s="104"/>
      <c r="D66" s="100"/>
      <c r="E66" s="22"/>
      <c r="F66" s="23"/>
      <c r="G66" s="24"/>
      <c r="H66" s="23"/>
      <c r="I66" s="25"/>
      <c r="J66" s="23"/>
      <c r="K66" s="24"/>
      <c r="L66" s="23"/>
      <c r="M66" s="24"/>
      <c r="N66" s="23"/>
      <c r="O66" s="24"/>
      <c r="P66" s="23"/>
      <c r="Q66" s="22"/>
      <c r="R66" s="23"/>
      <c r="S66" s="24"/>
      <c r="T66" s="23"/>
      <c r="U66" s="24"/>
      <c r="V66" s="24"/>
      <c r="W66" s="22"/>
      <c r="X66" s="24"/>
      <c r="Y66" s="24"/>
      <c r="Z66" s="24"/>
      <c r="AA66" s="22"/>
      <c r="AB66" s="24"/>
      <c r="AC66" s="24"/>
      <c r="AD66" s="24"/>
      <c r="AE66" s="24"/>
      <c r="AF66" s="24"/>
      <c r="AG66" s="23"/>
      <c r="AH66" s="24"/>
      <c r="AI66" s="24"/>
      <c r="AJ66" s="152"/>
      <c r="AK66" s="49"/>
      <c r="AL66" s="97"/>
      <c r="AM66" s="109"/>
      <c r="AN66" s="113"/>
      <c r="AO66" s="113"/>
      <c r="AP66" s="113"/>
      <c r="AQ66" s="154"/>
    </row>
    <row r="67" spans="1:43" s="1" customFormat="1" ht="15.45" customHeight="1" x14ac:dyDescent="0.25">
      <c r="A67" s="20"/>
      <c r="B67" s="21"/>
      <c r="C67" s="104"/>
      <c r="D67" s="100"/>
      <c r="E67" s="22"/>
      <c r="F67" s="23"/>
      <c r="G67" s="24"/>
      <c r="H67" s="23"/>
      <c r="I67" s="25"/>
      <c r="J67" s="23"/>
      <c r="K67" s="24"/>
      <c r="L67" s="23"/>
      <c r="M67" s="24"/>
      <c r="N67" s="23"/>
      <c r="O67" s="24"/>
      <c r="P67" s="23"/>
      <c r="Q67" s="22"/>
      <c r="R67" s="23"/>
      <c r="S67" s="24"/>
      <c r="T67" s="23"/>
      <c r="U67" s="24"/>
      <c r="V67" s="24"/>
      <c r="W67" s="22"/>
      <c r="X67" s="24"/>
      <c r="Y67" s="24"/>
      <c r="Z67" s="24"/>
      <c r="AA67" s="22"/>
      <c r="AB67" s="24"/>
      <c r="AC67" s="24"/>
      <c r="AD67" s="24"/>
      <c r="AE67" s="24"/>
      <c r="AF67" s="24"/>
      <c r="AG67" s="23"/>
      <c r="AH67" s="24"/>
      <c r="AI67" s="24"/>
      <c r="AJ67" s="152"/>
      <c r="AK67" s="49"/>
      <c r="AL67" s="97"/>
      <c r="AM67" s="109"/>
      <c r="AN67" s="113"/>
      <c r="AO67" s="113"/>
      <c r="AP67" s="113"/>
      <c r="AQ67" s="154"/>
    </row>
    <row r="68" spans="1:43" s="1" customFormat="1" ht="15.45" customHeight="1" x14ac:dyDescent="0.25">
      <c r="A68" s="20"/>
      <c r="B68" s="21"/>
      <c r="C68" s="104"/>
      <c r="D68" s="100"/>
      <c r="E68" s="22"/>
      <c r="F68" s="23"/>
      <c r="G68" s="24"/>
      <c r="H68" s="23"/>
      <c r="I68" s="25"/>
      <c r="J68" s="23"/>
      <c r="K68" s="24"/>
      <c r="L68" s="23"/>
      <c r="M68" s="24"/>
      <c r="N68" s="23"/>
      <c r="O68" s="24"/>
      <c r="P68" s="23"/>
      <c r="Q68" s="22"/>
      <c r="R68" s="23"/>
      <c r="S68" s="24"/>
      <c r="T68" s="23"/>
      <c r="U68" s="24"/>
      <c r="V68" s="24"/>
      <c r="W68" s="22"/>
      <c r="X68" s="24"/>
      <c r="Y68" s="24"/>
      <c r="Z68" s="24"/>
      <c r="AA68" s="22"/>
      <c r="AB68" s="24"/>
      <c r="AC68" s="24"/>
      <c r="AD68" s="24"/>
      <c r="AE68" s="24"/>
      <c r="AF68" s="24"/>
      <c r="AG68" s="23"/>
      <c r="AH68" s="24"/>
      <c r="AI68" s="24"/>
      <c r="AJ68" s="152"/>
      <c r="AK68" s="49"/>
      <c r="AL68" s="97"/>
      <c r="AM68" s="109"/>
      <c r="AN68" s="113"/>
      <c r="AO68" s="113"/>
      <c r="AP68" s="113"/>
      <c r="AQ68" s="154"/>
    </row>
    <row r="69" spans="1:43" s="1" customFormat="1" ht="15.45" customHeight="1" x14ac:dyDescent="0.25">
      <c r="A69" s="20"/>
      <c r="B69" s="21"/>
      <c r="C69" s="104"/>
      <c r="D69" s="100"/>
      <c r="E69" s="22"/>
      <c r="F69" s="23"/>
      <c r="G69" s="24"/>
      <c r="H69" s="23"/>
      <c r="I69" s="25"/>
      <c r="J69" s="23"/>
      <c r="K69" s="24"/>
      <c r="L69" s="23"/>
      <c r="M69" s="24"/>
      <c r="N69" s="23"/>
      <c r="O69" s="24"/>
      <c r="P69" s="23"/>
      <c r="Q69" s="22"/>
      <c r="R69" s="23"/>
      <c r="S69" s="24"/>
      <c r="T69" s="23"/>
      <c r="U69" s="24"/>
      <c r="V69" s="24"/>
      <c r="W69" s="22"/>
      <c r="X69" s="24"/>
      <c r="Y69" s="24"/>
      <c r="Z69" s="24"/>
      <c r="AA69" s="22"/>
      <c r="AB69" s="24"/>
      <c r="AC69" s="24"/>
      <c r="AD69" s="24"/>
      <c r="AE69" s="24"/>
      <c r="AF69" s="24"/>
      <c r="AG69" s="23"/>
      <c r="AH69" s="24"/>
      <c r="AI69" s="24"/>
      <c r="AJ69" s="152"/>
      <c r="AK69" s="49"/>
      <c r="AL69" s="97"/>
      <c r="AM69" s="109"/>
      <c r="AN69" s="113"/>
      <c r="AO69" s="113"/>
      <c r="AP69" s="113"/>
      <c r="AQ69" s="154"/>
    </row>
    <row r="70" spans="1:43" s="1" customFormat="1" ht="15.45" customHeight="1" x14ac:dyDescent="0.25">
      <c r="A70" s="20"/>
      <c r="B70" s="21"/>
      <c r="C70" s="104"/>
      <c r="D70" s="100"/>
      <c r="E70" s="22"/>
      <c r="F70" s="23"/>
      <c r="G70" s="24"/>
      <c r="H70" s="23"/>
      <c r="I70" s="25"/>
      <c r="J70" s="23"/>
      <c r="K70" s="24"/>
      <c r="L70" s="23"/>
      <c r="M70" s="24"/>
      <c r="N70" s="23"/>
      <c r="O70" s="24"/>
      <c r="P70" s="23"/>
      <c r="Q70" s="22"/>
      <c r="R70" s="23"/>
      <c r="S70" s="24"/>
      <c r="T70" s="23"/>
      <c r="U70" s="24"/>
      <c r="V70" s="24"/>
      <c r="W70" s="22"/>
      <c r="X70" s="24"/>
      <c r="Y70" s="24"/>
      <c r="Z70" s="24"/>
      <c r="AA70" s="22"/>
      <c r="AB70" s="24"/>
      <c r="AC70" s="24"/>
      <c r="AD70" s="24"/>
      <c r="AE70" s="24"/>
      <c r="AF70" s="24"/>
      <c r="AG70" s="23"/>
      <c r="AH70" s="24"/>
      <c r="AI70" s="24"/>
      <c r="AJ70" s="152"/>
      <c r="AK70" s="49"/>
      <c r="AL70" s="97"/>
      <c r="AM70" s="109"/>
      <c r="AN70" s="113"/>
      <c r="AO70" s="113"/>
      <c r="AP70" s="113"/>
      <c r="AQ70" s="154"/>
    </row>
    <row r="71" spans="1:43" s="1" customFormat="1" ht="15.45" customHeight="1" x14ac:dyDescent="0.25">
      <c r="A71" s="20"/>
      <c r="B71" s="21"/>
      <c r="C71" s="104"/>
      <c r="D71" s="100"/>
      <c r="E71" s="22"/>
      <c r="F71" s="23"/>
      <c r="G71" s="24"/>
      <c r="H71" s="23"/>
      <c r="I71" s="25"/>
      <c r="J71" s="23"/>
      <c r="K71" s="24"/>
      <c r="L71" s="23"/>
      <c r="M71" s="24"/>
      <c r="N71" s="23"/>
      <c r="O71" s="24"/>
      <c r="P71" s="23"/>
      <c r="Q71" s="22"/>
      <c r="R71" s="23"/>
      <c r="S71" s="24"/>
      <c r="T71" s="23"/>
      <c r="U71" s="24"/>
      <c r="V71" s="24"/>
      <c r="W71" s="22"/>
      <c r="X71" s="24"/>
      <c r="Y71" s="24"/>
      <c r="Z71" s="24"/>
      <c r="AA71" s="22"/>
      <c r="AB71" s="24"/>
      <c r="AC71" s="24"/>
      <c r="AD71" s="24"/>
      <c r="AE71" s="24"/>
      <c r="AF71" s="24"/>
      <c r="AG71" s="23"/>
      <c r="AH71" s="24"/>
      <c r="AI71" s="24"/>
      <c r="AJ71" s="152"/>
      <c r="AK71" s="49"/>
      <c r="AL71" s="97"/>
      <c r="AM71" s="109"/>
      <c r="AN71" s="113"/>
      <c r="AO71" s="113"/>
      <c r="AP71" s="113"/>
      <c r="AQ71" s="154"/>
    </row>
    <row r="72" spans="1:43" s="1" customFormat="1" ht="15.45" customHeight="1" x14ac:dyDescent="0.25">
      <c r="A72" s="20"/>
      <c r="B72" s="21"/>
      <c r="C72" s="104"/>
      <c r="D72" s="100"/>
      <c r="E72" s="22"/>
      <c r="F72" s="23"/>
      <c r="G72" s="24"/>
      <c r="H72" s="23"/>
      <c r="I72" s="25"/>
      <c r="J72" s="23"/>
      <c r="K72" s="24"/>
      <c r="L72" s="23"/>
      <c r="M72" s="24"/>
      <c r="N72" s="23"/>
      <c r="O72" s="24"/>
      <c r="P72" s="23"/>
      <c r="Q72" s="22"/>
      <c r="R72" s="23"/>
      <c r="S72" s="24"/>
      <c r="T72" s="23"/>
      <c r="U72" s="24"/>
      <c r="V72" s="24"/>
      <c r="W72" s="22"/>
      <c r="X72" s="24"/>
      <c r="Y72" s="24"/>
      <c r="Z72" s="24"/>
      <c r="AA72" s="22"/>
      <c r="AB72" s="24"/>
      <c r="AC72" s="24"/>
      <c r="AD72" s="24"/>
      <c r="AE72" s="24"/>
      <c r="AF72" s="24"/>
      <c r="AG72" s="23"/>
      <c r="AH72" s="24"/>
      <c r="AI72" s="24"/>
      <c r="AJ72" s="152"/>
      <c r="AK72" s="49"/>
      <c r="AL72" s="97"/>
      <c r="AM72" s="109"/>
      <c r="AN72" s="113"/>
      <c r="AO72" s="113"/>
      <c r="AP72" s="113"/>
      <c r="AQ72" s="154"/>
    </row>
    <row r="73" spans="1:43" s="1" customFormat="1" ht="15.45" customHeight="1" x14ac:dyDescent="0.25">
      <c r="A73" s="20"/>
      <c r="B73" s="21"/>
      <c r="C73" s="104"/>
      <c r="D73" s="100"/>
      <c r="E73" s="22"/>
      <c r="F73" s="23"/>
      <c r="G73" s="24"/>
      <c r="H73" s="23"/>
      <c r="I73" s="25"/>
      <c r="J73" s="23"/>
      <c r="K73" s="24"/>
      <c r="L73" s="23"/>
      <c r="M73" s="24"/>
      <c r="N73" s="23"/>
      <c r="O73" s="24"/>
      <c r="P73" s="23"/>
      <c r="Q73" s="22"/>
      <c r="R73" s="23"/>
      <c r="S73" s="24"/>
      <c r="T73" s="23"/>
      <c r="U73" s="24"/>
      <c r="V73" s="24"/>
      <c r="W73" s="22"/>
      <c r="X73" s="24"/>
      <c r="Y73" s="24"/>
      <c r="Z73" s="24"/>
      <c r="AA73" s="22"/>
      <c r="AB73" s="24"/>
      <c r="AC73" s="24"/>
      <c r="AD73" s="24"/>
      <c r="AE73" s="24"/>
      <c r="AF73" s="24"/>
      <c r="AG73" s="23"/>
      <c r="AH73" s="24"/>
      <c r="AI73" s="24"/>
      <c r="AJ73" s="152"/>
      <c r="AK73" s="49"/>
      <c r="AL73" s="97"/>
      <c r="AM73" s="109"/>
      <c r="AN73" s="113"/>
      <c r="AO73" s="113"/>
      <c r="AP73" s="113"/>
      <c r="AQ73" s="154"/>
    </row>
    <row r="74" spans="1:43" s="1" customFormat="1" ht="15.45" customHeight="1" x14ac:dyDescent="0.25">
      <c r="A74" s="20"/>
      <c r="B74" s="21"/>
      <c r="C74" s="104"/>
      <c r="D74" s="100"/>
      <c r="E74" s="22"/>
      <c r="F74" s="23"/>
      <c r="G74" s="24"/>
      <c r="H74" s="23"/>
      <c r="I74" s="25"/>
      <c r="J74" s="23"/>
      <c r="K74" s="24"/>
      <c r="L74" s="23"/>
      <c r="M74" s="24"/>
      <c r="N74" s="23"/>
      <c r="O74" s="24"/>
      <c r="P74" s="23"/>
      <c r="Q74" s="22"/>
      <c r="R74" s="23"/>
      <c r="S74" s="24"/>
      <c r="T74" s="23"/>
      <c r="U74" s="24"/>
      <c r="V74" s="24"/>
      <c r="W74" s="22"/>
      <c r="X74" s="24"/>
      <c r="Y74" s="24"/>
      <c r="Z74" s="24"/>
      <c r="AA74" s="22"/>
      <c r="AB74" s="24"/>
      <c r="AC74" s="24"/>
      <c r="AD74" s="24"/>
      <c r="AE74" s="24"/>
      <c r="AF74" s="24"/>
      <c r="AG74" s="23"/>
      <c r="AH74" s="24"/>
      <c r="AI74" s="24"/>
      <c r="AJ74" s="152"/>
      <c r="AK74" s="49"/>
      <c r="AL74" s="97"/>
      <c r="AM74" s="109"/>
      <c r="AN74" s="113"/>
      <c r="AO74" s="113"/>
      <c r="AP74" s="113"/>
      <c r="AQ74" s="154"/>
    </row>
    <row r="75" spans="1:43" s="1" customFormat="1" ht="15.45" customHeight="1" x14ac:dyDescent="0.25">
      <c r="A75" s="20"/>
      <c r="B75" s="21"/>
      <c r="C75" s="104"/>
      <c r="D75" s="100"/>
      <c r="E75" s="22"/>
      <c r="F75" s="23"/>
      <c r="G75" s="24"/>
      <c r="H75" s="23"/>
      <c r="I75" s="25"/>
      <c r="J75" s="23"/>
      <c r="K75" s="24"/>
      <c r="L75" s="23"/>
      <c r="M75" s="24"/>
      <c r="N75" s="23"/>
      <c r="O75" s="24"/>
      <c r="P75" s="23"/>
      <c r="Q75" s="22"/>
      <c r="R75" s="23"/>
      <c r="S75" s="24"/>
      <c r="T75" s="23"/>
      <c r="U75" s="24"/>
      <c r="V75" s="24"/>
      <c r="W75" s="22"/>
      <c r="X75" s="24"/>
      <c r="Y75" s="24"/>
      <c r="Z75" s="24"/>
      <c r="AA75" s="22"/>
      <c r="AB75" s="24"/>
      <c r="AC75" s="24"/>
      <c r="AD75" s="24"/>
      <c r="AE75" s="24"/>
      <c r="AF75" s="24"/>
      <c r="AG75" s="23"/>
      <c r="AH75" s="24"/>
      <c r="AI75" s="24"/>
      <c r="AJ75" s="152"/>
      <c r="AK75" s="49"/>
      <c r="AL75" s="97"/>
      <c r="AM75" s="109"/>
      <c r="AN75" s="113"/>
      <c r="AO75" s="113"/>
      <c r="AP75" s="113"/>
      <c r="AQ75" s="154"/>
    </row>
    <row r="76" spans="1:43" s="1" customFormat="1" ht="15.45" customHeight="1" x14ac:dyDescent="0.25">
      <c r="A76" s="20"/>
      <c r="B76" s="21"/>
      <c r="C76" s="104"/>
      <c r="D76" s="100"/>
      <c r="E76" s="22"/>
      <c r="F76" s="23"/>
      <c r="G76" s="24"/>
      <c r="H76" s="23"/>
      <c r="I76" s="25"/>
      <c r="J76" s="23"/>
      <c r="K76" s="24"/>
      <c r="L76" s="23"/>
      <c r="M76" s="24"/>
      <c r="N76" s="23"/>
      <c r="O76" s="24"/>
      <c r="P76" s="23"/>
      <c r="Q76" s="22"/>
      <c r="R76" s="23"/>
      <c r="S76" s="24"/>
      <c r="T76" s="23"/>
      <c r="U76" s="24"/>
      <c r="V76" s="24"/>
      <c r="W76" s="22"/>
      <c r="X76" s="24"/>
      <c r="Y76" s="24"/>
      <c r="Z76" s="24"/>
      <c r="AA76" s="22"/>
      <c r="AB76" s="24"/>
      <c r="AC76" s="24"/>
      <c r="AD76" s="24"/>
      <c r="AE76" s="24"/>
      <c r="AF76" s="24"/>
      <c r="AG76" s="23"/>
      <c r="AH76" s="24"/>
      <c r="AI76" s="24"/>
      <c r="AJ76" s="152"/>
      <c r="AK76" s="49"/>
      <c r="AL76" s="97"/>
      <c r="AM76" s="109"/>
      <c r="AN76" s="113"/>
      <c r="AO76" s="113"/>
      <c r="AP76" s="113"/>
      <c r="AQ76" s="154"/>
    </row>
    <row r="77" spans="1:43" s="1" customFormat="1" ht="15.45" customHeight="1" x14ac:dyDescent="0.25">
      <c r="A77" s="20"/>
      <c r="B77" s="21"/>
      <c r="C77" s="104"/>
      <c r="D77" s="100"/>
      <c r="E77" s="22"/>
      <c r="F77" s="23"/>
      <c r="G77" s="24"/>
      <c r="H77" s="23"/>
      <c r="I77" s="25"/>
      <c r="J77" s="23"/>
      <c r="K77" s="24"/>
      <c r="L77" s="23"/>
      <c r="M77" s="24"/>
      <c r="N77" s="23"/>
      <c r="O77" s="24"/>
      <c r="P77" s="23"/>
      <c r="Q77" s="22"/>
      <c r="R77" s="23"/>
      <c r="S77" s="24"/>
      <c r="T77" s="23"/>
      <c r="U77" s="24"/>
      <c r="V77" s="24"/>
      <c r="W77" s="22"/>
      <c r="X77" s="24"/>
      <c r="Y77" s="24"/>
      <c r="Z77" s="24"/>
      <c r="AA77" s="22"/>
      <c r="AB77" s="24"/>
      <c r="AC77" s="24"/>
      <c r="AD77" s="24"/>
      <c r="AE77" s="24"/>
      <c r="AF77" s="24"/>
      <c r="AG77" s="23"/>
      <c r="AH77" s="24"/>
      <c r="AI77" s="24"/>
      <c r="AJ77" s="152"/>
      <c r="AK77" s="49"/>
      <c r="AL77" s="97"/>
      <c r="AM77" s="109"/>
      <c r="AN77" s="113"/>
      <c r="AO77" s="113"/>
      <c r="AP77" s="113"/>
      <c r="AQ77" s="154"/>
    </row>
    <row r="78" spans="1:43" s="1" customFormat="1" ht="15.45" customHeight="1" x14ac:dyDescent="0.25">
      <c r="A78" s="20"/>
      <c r="B78" s="21"/>
      <c r="C78" s="104"/>
      <c r="D78" s="100"/>
      <c r="E78" s="22"/>
      <c r="F78" s="23"/>
      <c r="G78" s="24"/>
      <c r="H78" s="23"/>
      <c r="I78" s="25"/>
      <c r="J78" s="23"/>
      <c r="K78" s="24"/>
      <c r="L78" s="23"/>
      <c r="M78" s="24"/>
      <c r="N78" s="23"/>
      <c r="O78" s="24"/>
      <c r="P78" s="23"/>
      <c r="Q78" s="22"/>
      <c r="R78" s="23"/>
      <c r="S78" s="24"/>
      <c r="T78" s="23"/>
      <c r="U78" s="24"/>
      <c r="V78" s="24"/>
      <c r="W78" s="22"/>
      <c r="X78" s="24"/>
      <c r="Y78" s="24"/>
      <c r="Z78" s="24"/>
      <c r="AA78" s="22"/>
      <c r="AB78" s="24"/>
      <c r="AC78" s="24"/>
      <c r="AD78" s="24"/>
      <c r="AE78" s="24"/>
      <c r="AF78" s="24"/>
      <c r="AG78" s="23"/>
      <c r="AH78" s="24"/>
      <c r="AI78" s="24"/>
      <c r="AJ78" s="152"/>
      <c r="AK78" s="49"/>
      <c r="AL78" s="97"/>
      <c r="AM78" s="109"/>
      <c r="AN78" s="113"/>
      <c r="AO78" s="113"/>
      <c r="AP78" s="113"/>
      <c r="AQ78" s="154"/>
    </row>
    <row r="79" spans="1:43" s="1" customFormat="1" ht="15.45" customHeight="1" x14ac:dyDescent="0.25">
      <c r="A79" s="20"/>
      <c r="B79" s="21"/>
      <c r="C79" s="104"/>
      <c r="D79" s="100"/>
      <c r="E79" s="22"/>
      <c r="F79" s="23"/>
      <c r="G79" s="24"/>
      <c r="H79" s="23"/>
      <c r="I79" s="25"/>
      <c r="J79" s="23"/>
      <c r="K79" s="24"/>
      <c r="L79" s="23"/>
      <c r="M79" s="24"/>
      <c r="N79" s="23"/>
      <c r="O79" s="24"/>
      <c r="P79" s="23"/>
      <c r="Q79" s="22"/>
      <c r="R79" s="23"/>
      <c r="S79" s="24"/>
      <c r="T79" s="23"/>
      <c r="U79" s="24"/>
      <c r="V79" s="24"/>
      <c r="W79" s="22"/>
      <c r="X79" s="24"/>
      <c r="Y79" s="24"/>
      <c r="Z79" s="24"/>
      <c r="AA79" s="22"/>
      <c r="AB79" s="24"/>
      <c r="AC79" s="24"/>
      <c r="AD79" s="24"/>
      <c r="AE79" s="24"/>
      <c r="AF79" s="24"/>
      <c r="AG79" s="23"/>
      <c r="AH79" s="24"/>
      <c r="AI79" s="24"/>
      <c r="AJ79" s="152"/>
      <c r="AK79" s="49"/>
      <c r="AL79" s="97"/>
      <c r="AM79" s="109"/>
      <c r="AN79" s="113"/>
      <c r="AO79" s="113"/>
      <c r="AP79" s="113"/>
      <c r="AQ79" s="154"/>
    </row>
    <row r="80" spans="1:43" s="1" customFormat="1" ht="15.45" customHeight="1" x14ac:dyDescent="0.25">
      <c r="A80" s="20"/>
      <c r="B80" s="21"/>
      <c r="C80" s="104"/>
      <c r="D80" s="100"/>
      <c r="E80" s="22"/>
      <c r="F80" s="23"/>
      <c r="G80" s="24"/>
      <c r="H80" s="23"/>
      <c r="I80" s="25"/>
      <c r="J80" s="23"/>
      <c r="K80" s="24"/>
      <c r="L80" s="23"/>
      <c r="M80" s="24"/>
      <c r="N80" s="23"/>
      <c r="O80" s="24"/>
      <c r="P80" s="23"/>
      <c r="Q80" s="22"/>
      <c r="R80" s="23"/>
      <c r="S80" s="24"/>
      <c r="T80" s="23"/>
      <c r="U80" s="24"/>
      <c r="V80" s="24"/>
      <c r="W80" s="22"/>
      <c r="X80" s="24"/>
      <c r="Y80" s="24"/>
      <c r="Z80" s="24"/>
      <c r="AA80" s="22"/>
      <c r="AB80" s="24"/>
      <c r="AC80" s="24"/>
      <c r="AD80" s="24"/>
      <c r="AE80" s="24"/>
      <c r="AF80" s="24"/>
      <c r="AG80" s="23"/>
      <c r="AH80" s="24"/>
      <c r="AI80" s="24"/>
      <c r="AJ80" s="152"/>
      <c r="AK80" s="49"/>
      <c r="AL80" s="97"/>
      <c r="AM80" s="109"/>
      <c r="AN80" s="113"/>
      <c r="AO80" s="113"/>
      <c r="AP80" s="113"/>
      <c r="AQ80" s="154"/>
    </row>
    <row r="81" spans="1:43" s="1" customFormat="1" ht="15.45" customHeight="1" x14ac:dyDescent="0.25">
      <c r="A81" s="20"/>
      <c r="B81" s="21"/>
      <c r="C81" s="104"/>
      <c r="D81" s="100"/>
      <c r="E81" s="22"/>
      <c r="F81" s="23"/>
      <c r="G81" s="24"/>
      <c r="H81" s="23"/>
      <c r="I81" s="25"/>
      <c r="J81" s="23"/>
      <c r="K81" s="24"/>
      <c r="L81" s="23"/>
      <c r="M81" s="24"/>
      <c r="N81" s="23"/>
      <c r="O81" s="24"/>
      <c r="P81" s="23"/>
      <c r="Q81" s="22"/>
      <c r="R81" s="23"/>
      <c r="S81" s="24"/>
      <c r="T81" s="23"/>
      <c r="U81" s="24"/>
      <c r="V81" s="24"/>
      <c r="W81" s="22"/>
      <c r="X81" s="24"/>
      <c r="Y81" s="24"/>
      <c r="Z81" s="24"/>
      <c r="AA81" s="22"/>
      <c r="AB81" s="24"/>
      <c r="AC81" s="24"/>
      <c r="AD81" s="24"/>
      <c r="AE81" s="24"/>
      <c r="AF81" s="24"/>
      <c r="AG81" s="23"/>
      <c r="AH81" s="24"/>
      <c r="AI81" s="24"/>
      <c r="AJ81" s="152"/>
      <c r="AK81" s="49"/>
      <c r="AL81" s="97"/>
      <c r="AM81" s="109"/>
      <c r="AN81" s="113"/>
      <c r="AO81" s="113"/>
      <c r="AP81" s="113"/>
      <c r="AQ81" s="154"/>
    </row>
    <row r="82" spans="1:43" s="1" customFormat="1" ht="15.45" customHeight="1" x14ac:dyDescent="0.25">
      <c r="A82" s="20"/>
      <c r="B82" s="21"/>
      <c r="C82" s="104"/>
      <c r="D82" s="100"/>
      <c r="E82" s="22"/>
      <c r="F82" s="23"/>
      <c r="G82" s="24"/>
      <c r="H82" s="23"/>
      <c r="I82" s="25"/>
      <c r="J82" s="23"/>
      <c r="K82" s="24"/>
      <c r="L82" s="23"/>
      <c r="M82" s="24"/>
      <c r="N82" s="23"/>
      <c r="O82" s="24"/>
      <c r="P82" s="23"/>
      <c r="Q82" s="22"/>
      <c r="R82" s="23"/>
      <c r="S82" s="24"/>
      <c r="T82" s="23"/>
      <c r="U82" s="24"/>
      <c r="V82" s="24"/>
      <c r="W82" s="22"/>
      <c r="X82" s="24"/>
      <c r="Y82" s="24"/>
      <c r="Z82" s="24"/>
      <c r="AA82" s="22"/>
      <c r="AB82" s="24"/>
      <c r="AC82" s="24"/>
      <c r="AD82" s="24"/>
      <c r="AE82" s="24"/>
      <c r="AF82" s="24"/>
      <c r="AG82" s="23"/>
      <c r="AH82" s="24"/>
      <c r="AI82" s="24"/>
      <c r="AJ82" s="152"/>
      <c r="AK82" s="49"/>
      <c r="AL82" s="97"/>
      <c r="AM82" s="109"/>
      <c r="AN82" s="113"/>
      <c r="AO82" s="113"/>
      <c r="AP82" s="113"/>
      <c r="AQ82" s="154"/>
    </row>
    <row r="83" spans="1:43" s="1" customFormat="1" ht="15.45" customHeight="1" x14ac:dyDescent="0.25">
      <c r="A83" s="20"/>
      <c r="B83" s="21"/>
      <c r="C83" s="104"/>
      <c r="D83" s="100"/>
      <c r="E83" s="22"/>
      <c r="F83" s="23"/>
      <c r="G83" s="24"/>
      <c r="H83" s="23"/>
      <c r="I83" s="25"/>
      <c r="J83" s="23"/>
      <c r="K83" s="24"/>
      <c r="L83" s="23"/>
      <c r="M83" s="24"/>
      <c r="N83" s="23"/>
      <c r="O83" s="24"/>
      <c r="P83" s="23"/>
      <c r="Q83" s="22"/>
      <c r="R83" s="23"/>
      <c r="S83" s="24"/>
      <c r="T83" s="23"/>
      <c r="U83" s="24"/>
      <c r="V83" s="24"/>
      <c r="W83" s="22"/>
      <c r="X83" s="24"/>
      <c r="Y83" s="24"/>
      <c r="Z83" s="24"/>
      <c r="AA83" s="22"/>
      <c r="AB83" s="24"/>
      <c r="AC83" s="24"/>
      <c r="AD83" s="24"/>
      <c r="AE83" s="24"/>
      <c r="AF83" s="24"/>
      <c r="AG83" s="23"/>
      <c r="AH83" s="24"/>
      <c r="AI83" s="24"/>
      <c r="AJ83" s="152"/>
      <c r="AK83" s="49"/>
      <c r="AL83" s="97"/>
      <c r="AM83" s="109"/>
      <c r="AN83" s="113"/>
      <c r="AO83" s="113"/>
      <c r="AP83" s="113"/>
      <c r="AQ83" s="154"/>
    </row>
    <row r="84" spans="1:43" s="1" customFormat="1" ht="15.45" customHeight="1" x14ac:dyDescent="0.25">
      <c r="A84" s="20"/>
      <c r="B84" s="21"/>
      <c r="C84" s="104"/>
      <c r="D84" s="100"/>
      <c r="E84" s="22"/>
      <c r="F84" s="23"/>
      <c r="G84" s="24"/>
      <c r="H84" s="23"/>
      <c r="I84" s="25"/>
      <c r="J84" s="23"/>
      <c r="K84" s="24"/>
      <c r="L84" s="23"/>
      <c r="M84" s="24"/>
      <c r="N84" s="23"/>
      <c r="O84" s="24"/>
      <c r="P84" s="23"/>
      <c r="Q84" s="22"/>
      <c r="R84" s="23"/>
      <c r="S84" s="24"/>
      <c r="T84" s="23"/>
      <c r="U84" s="24"/>
      <c r="V84" s="24"/>
      <c r="W84" s="22"/>
      <c r="X84" s="24"/>
      <c r="Y84" s="24"/>
      <c r="Z84" s="24"/>
      <c r="AA84" s="22"/>
      <c r="AB84" s="24"/>
      <c r="AC84" s="24"/>
      <c r="AD84" s="24"/>
      <c r="AE84" s="24"/>
      <c r="AF84" s="24"/>
      <c r="AG84" s="23"/>
      <c r="AH84" s="24"/>
      <c r="AI84" s="24"/>
      <c r="AJ84" s="152"/>
      <c r="AK84" s="49"/>
      <c r="AL84" s="97"/>
      <c r="AM84" s="109"/>
      <c r="AN84" s="113"/>
      <c r="AO84" s="113"/>
      <c r="AP84" s="113"/>
      <c r="AQ84" s="154"/>
    </row>
    <row r="85" spans="1:43" s="1" customFormat="1" ht="15.45" customHeight="1" x14ac:dyDescent="0.25">
      <c r="A85" s="20"/>
      <c r="B85" s="21"/>
      <c r="C85" s="104"/>
      <c r="D85" s="100"/>
      <c r="E85" s="22"/>
      <c r="F85" s="23"/>
      <c r="G85" s="24"/>
      <c r="H85" s="23"/>
      <c r="I85" s="25"/>
      <c r="J85" s="23"/>
      <c r="K85" s="24"/>
      <c r="L85" s="23"/>
      <c r="M85" s="24"/>
      <c r="N85" s="23"/>
      <c r="O85" s="24"/>
      <c r="P85" s="23"/>
      <c r="Q85" s="22"/>
      <c r="R85" s="23"/>
      <c r="S85" s="24"/>
      <c r="T85" s="23"/>
      <c r="U85" s="24"/>
      <c r="V85" s="24"/>
      <c r="W85" s="22"/>
      <c r="X85" s="24"/>
      <c r="Y85" s="24"/>
      <c r="Z85" s="24"/>
      <c r="AA85" s="22"/>
      <c r="AB85" s="24"/>
      <c r="AC85" s="24"/>
      <c r="AD85" s="24"/>
      <c r="AE85" s="24"/>
      <c r="AF85" s="24"/>
      <c r="AG85" s="23"/>
      <c r="AH85" s="24"/>
      <c r="AI85" s="24"/>
      <c r="AJ85" s="152"/>
      <c r="AK85" s="49"/>
      <c r="AL85" s="97"/>
      <c r="AM85" s="109"/>
      <c r="AN85" s="113"/>
      <c r="AO85" s="113"/>
      <c r="AP85" s="113"/>
      <c r="AQ85" s="154"/>
    </row>
    <row r="86" spans="1:43" s="1" customFormat="1" ht="15.45" customHeight="1" x14ac:dyDescent="0.25">
      <c r="A86" s="20"/>
      <c r="B86" s="21"/>
      <c r="C86" s="104"/>
      <c r="D86" s="100"/>
      <c r="E86" s="22"/>
      <c r="F86" s="23"/>
      <c r="G86" s="24"/>
      <c r="H86" s="23"/>
      <c r="I86" s="25"/>
      <c r="J86" s="23"/>
      <c r="K86" s="24"/>
      <c r="L86" s="23"/>
      <c r="M86" s="24"/>
      <c r="N86" s="23"/>
      <c r="O86" s="24"/>
      <c r="P86" s="23"/>
      <c r="Q86" s="22"/>
      <c r="R86" s="23"/>
      <c r="S86" s="24"/>
      <c r="T86" s="23"/>
      <c r="U86" s="24"/>
      <c r="V86" s="24"/>
      <c r="W86" s="22"/>
      <c r="X86" s="24"/>
      <c r="Y86" s="24"/>
      <c r="Z86" s="24"/>
      <c r="AA86" s="22"/>
      <c r="AB86" s="24"/>
      <c r="AC86" s="24"/>
      <c r="AD86" s="24"/>
      <c r="AE86" s="24"/>
      <c r="AF86" s="24"/>
      <c r="AG86" s="23"/>
      <c r="AH86" s="24"/>
      <c r="AI86" s="24"/>
      <c r="AJ86" s="152"/>
      <c r="AK86" s="49"/>
      <c r="AL86" s="97"/>
      <c r="AM86" s="109"/>
      <c r="AN86" s="113"/>
      <c r="AO86" s="113"/>
      <c r="AP86" s="113"/>
      <c r="AQ86" s="154"/>
    </row>
    <row r="87" spans="1:43" s="1" customFormat="1" ht="15.45" customHeight="1" x14ac:dyDescent="0.25">
      <c r="A87" s="20"/>
      <c r="B87" s="21"/>
      <c r="C87" s="104"/>
      <c r="D87" s="100"/>
      <c r="E87" s="22"/>
      <c r="F87" s="23"/>
      <c r="G87" s="24"/>
      <c r="H87" s="23"/>
      <c r="I87" s="25"/>
      <c r="J87" s="23"/>
      <c r="K87" s="24"/>
      <c r="L87" s="23"/>
      <c r="M87" s="24"/>
      <c r="N87" s="23"/>
      <c r="O87" s="24"/>
      <c r="P87" s="23"/>
      <c r="Q87" s="22"/>
      <c r="R87" s="23"/>
      <c r="S87" s="24"/>
      <c r="T87" s="23"/>
      <c r="U87" s="24"/>
      <c r="V87" s="24"/>
      <c r="W87" s="22"/>
      <c r="X87" s="24"/>
      <c r="Y87" s="24"/>
      <c r="Z87" s="24"/>
      <c r="AA87" s="22"/>
      <c r="AB87" s="24"/>
      <c r="AC87" s="24"/>
      <c r="AD87" s="24"/>
      <c r="AE87" s="24"/>
      <c r="AF87" s="24"/>
      <c r="AG87" s="23"/>
      <c r="AH87" s="24"/>
      <c r="AI87" s="24"/>
      <c r="AJ87" s="152"/>
      <c r="AK87" s="49"/>
      <c r="AL87" s="97"/>
      <c r="AM87" s="109"/>
      <c r="AN87" s="113"/>
      <c r="AO87" s="113"/>
      <c r="AP87" s="113"/>
      <c r="AQ87" s="154"/>
    </row>
    <row r="88" spans="1:43" s="1" customFormat="1" ht="15.45" customHeight="1" x14ac:dyDescent="0.25">
      <c r="A88" s="20"/>
      <c r="B88" s="21"/>
      <c r="C88" s="104"/>
      <c r="D88" s="100"/>
      <c r="E88" s="22"/>
      <c r="F88" s="23"/>
      <c r="G88" s="24"/>
      <c r="H88" s="23"/>
      <c r="I88" s="25"/>
      <c r="J88" s="23"/>
      <c r="K88" s="24"/>
      <c r="L88" s="23"/>
      <c r="M88" s="24"/>
      <c r="N88" s="23"/>
      <c r="O88" s="24"/>
      <c r="P88" s="23"/>
      <c r="Q88" s="22"/>
      <c r="R88" s="23"/>
      <c r="S88" s="24"/>
      <c r="T88" s="23"/>
      <c r="U88" s="24"/>
      <c r="V88" s="24"/>
      <c r="W88" s="22"/>
      <c r="X88" s="24"/>
      <c r="Y88" s="24"/>
      <c r="Z88" s="24"/>
      <c r="AA88" s="22"/>
      <c r="AB88" s="24"/>
      <c r="AC88" s="24"/>
      <c r="AD88" s="24"/>
      <c r="AE88" s="24"/>
      <c r="AF88" s="24"/>
      <c r="AG88" s="23"/>
      <c r="AH88" s="24"/>
      <c r="AI88" s="24"/>
      <c r="AJ88" s="152"/>
      <c r="AK88" s="49"/>
      <c r="AL88" s="97"/>
      <c r="AM88" s="109"/>
      <c r="AN88" s="113"/>
      <c r="AO88" s="113"/>
      <c r="AP88" s="113"/>
      <c r="AQ88" s="154"/>
    </row>
    <row r="89" spans="1:43" s="1" customFormat="1" ht="15.45" customHeight="1" x14ac:dyDescent="0.25">
      <c r="A89" s="20"/>
      <c r="B89" s="21"/>
      <c r="C89" s="104"/>
      <c r="D89" s="100"/>
      <c r="E89" s="22"/>
      <c r="F89" s="23"/>
      <c r="G89" s="24"/>
      <c r="H89" s="23"/>
      <c r="I89" s="25"/>
      <c r="J89" s="23"/>
      <c r="K89" s="24"/>
      <c r="L89" s="23"/>
      <c r="M89" s="24"/>
      <c r="N89" s="23"/>
      <c r="O89" s="24"/>
      <c r="P89" s="23"/>
      <c r="Q89" s="22"/>
      <c r="R89" s="23"/>
      <c r="S89" s="24"/>
      <c r="T89" s="23"/>
      <c r="U89" s="24"/>
      <c r="V89" s="24"/>
      <c r="W89" s="22"/>
      <c r="X89" s="24"/>
      <c r="Y89" s="24"/>
      <c r="Z89" s="24"/>
      <c r="AA89" s="22"/>
      <c r="AB89" s="24"/>
      <c r="AC89" s="24"/>
      <c r="AD89" s="24"/>
      <c r="AE89" s="24"/>
      <c r="AF89" s="24"/>
      <c r="AG89" s="23"/>
      <c r="AH89" s="24"/>
      <c r="AI89" s="24"/>
      <c r="AJ89" s="152"/>
      <c r="AK89" s="49"/>
      <c r="AL89" s="97"/>
      <c r="AM89" s="109"/>
      <c r="AN89" s="113"/>
      <c r="AO89" s="113"/>
      <c r="AP89" s="113"/>
      <c r="AQ89" s="154"/>
    </row>
    <row r="90" spans="1:43" s="1" customFormat="1" ht="15.45" customHeight="1" x14ac:dyDescent="0.25">
      <c r="A90" s="20"/>
      <c r="B90" s="21"/>
      <c r="C90" s="104"/>
      <c r="D90" s="100"/>
      <c r="E90" s="22"/>
      <c r="F90" s="23"/>
      <c r="G90" s="24"/>
      <c r="H90" s="23"/>
      <c r="I90" s="25"/>
      <c r="J90" s="23"/>
      <c r="K90" s="24"/>
      <c r="L90" s="23"/>
      <c r="M90" s="24"/>
      <c r="N90" s="23"/>
      <c r="O90" s="24"/>
      <c r="P90" s="23"/>
      <c r="Q90" s="22"/>
      <c r="R90" s="23"/>
      <c r="S90" s="24"/>
      <c r="T90" s="23"/>
      <c r="U90" s="24"/>
      <c r="V90" s="24"/>
      <c r="W90" s="22"/>
      <c r="X90" s="24"/>
      <c r="Y90" s="24"/>
      <c r="Z90" s="24"/>
      <c r="AA90" s="22"/>
      <c r="AB90" s="24"/>
      <c r="AC90" s="24"/>
      <c r="AD90" s="24"/>
      <c r="AE90" s="24"/>
      <c r="AF90" s="24"/>
      <c r="AG90" s="23"/>
      <c r="AH90" s="24"/>
      <c r="AI90" s="24"/>
      <c r="AJ90" s="152"/>
      <c r="AK90" s="49"/>
      <c r="AL90" s="97"/>
      <c r="AM90" s="109"/>
      <c r="AN90" s="113"/>
      <c r="AO90" s="113"/>
      <c r="AP90" s="113"/>
      <c r="AQ90" s="154"/>
    </row>
    <row r="91" spans="1:43" s="1" customFormat="1" ht="15.45" customHeight="1" x14ac:dyDescent="0.25">
      <c r="A91" s="20"/>
      <c r="B91" s="21"/>
      <c r="C91" s="104"/>
      <c r="D91" s="100"/>
      <c r="E91" s="22"/>
      <c r="F91" s="23"/>
      <c r="G91" s="24"/>
      <c r="H91" s="23"/>
      <c r="I91" s="25"/>
      <c r="J91" s="23"/>
      <c r="K91" s="24"/>
      <c r="L91" s="23"/>
      <c r="M91" s="24"/>
      <c r="N91" s="23"/>
      <c r="O91" s="24"/>
      <c r="P91" s="23"/>
      <c r="Q91" s="22"/>
      <c r="R91" s="23"/>
      <c r="S91" s="24"/>
      <c r="T91" s="23"/>
      <c r="U91" s="24"/>
      <c r="V91" s="24"/>
      <c r="W91" s="22"/>
      <c r="X91" s="24"/>
      <c r="Y91" s="24"/>
      <c r="Z91" s="24"/>
      <c r="AA91" s="22"/>
      <c r="AB91" s="24"/>
      <c r="AC91" s="24"/>
      <c r="AD91" s="24"/>
      <c r="AE91" s="24"/>
      <c r="AF91" s="24"/>
      <c r="AG91" s="23"/>
      <c r="AH91" s="24"/>
      <c r="AI91" s="24"/>
      <c r="AJ91" s="152"/>
      <c r="AK91" s="49"/>
      <c r="AL91" s="97"/>
      <c r="AM91" s="109"/>
      <c r="AN91" s="113"/>
      <c r="AO91" s="113"/>
      <c r="AP91" s="113"/>
      <c r="AQ91" s="154"/>
    </row>
    <row r="92" spans="1:43" s="1" customFormat="1" ht="15.45" customHeight="1" x14ac:dyDescent="0.25">
      <c r="A92" s="20"/>
      <c r="B92" s="21"/>
      <c r="C92" s="104"/>
      <c r="D92" s="100"/>
      <c r="E92" s="22"/>
      <c r="F92" s="23"/>
      <c r="G92" s="24"/>
      <c r="H92" s="23"/>
      <c r="I92" s="25"/>
      <c r="J92" s="23"/>
      <c r="K92" s="24"/>
      <c r="L92" s="23"/>
      <c r="M92" s="24"/>
      <c r="N92" s="23"/>
      <c r="O92" s="24"/>
      <c r="P92" s="23"/>
      <c r="Q92" s="22"/>
      <c r="R92" s="23"/>
      <c r="S92" s="24"/>
      <c r="T92" s="23"/>
      <c r="U92" s="24"/>
      <c r="V92" s="24"/>
      <c r="W92" s="22"/>
      <c r="X92" s="24"/>
      <c r="Y92" s="24"/>
      <c r="Z92" s="24"/>
      <c r="AA92" s="22"/>
      <c r="AB92" s="24"/>
      <c r="AC92" s="24"/>
      <c r="AD92" s="24"/>
      <c r="AE92" s="24"/>
      <c r="AF92" s="24"/>
      <c r="AG92" s="23"/>
      <c r="AH92" s="24"/>
      <c r="AI92" s="24"/>
      <c r="AJ92" s="152"/>
      <c r="AK92" s="49"/>
      <c r="AL92" s="97"/>
      <c r="AM92" s="109"/>
      <c r="AN92" s="113"/>
      <c r="AO92" s="113"/>
      <c r="AP92" s="113"/>
      <c r="AQ92" s="154"/>
    </row>
    <row r="93" spans="1:43" s="1" customFormat="1" ht="15.45" customHeight="1" x14ac:dyDescent="0.25">
      <c r="A93" s="20"/>
      <c r="B93" s="21"/>
      <c r="C93" s="104"/>
      <c r="D93" s="100"/>
      <c r="E93" s="22"/>
      <c r="F93" s="23"/>
      <c r="G93" s="24"/>
      <c r="H93" s="23"/>
      <c r="I93" s="25"/>
      <c r="J93" s="23"/>
      <c r="K93" s="24"/>
      <c r="L93" s="23"/>
      <c r="M93" s="24"/>
      <c r="N93" s="23"/>
      <c r="O93" s="24"/>
      <c r="P93" s="23"/>
      <c r="Q93" s="22"/>
      <c r="R93" s="23"/>
      <c r="S93" s="24"/>
      <c r="T93" s="23"/>
      <c r="U93" s="24"/>
      <c r="V93" s="24"/>
      <c r="W93" s="22"/>
      <c r="X93" s="24"/>
      <c r="Y93" s="24"/>
      <c r="Z93" s="24"/>
      <c r="AA93" s="22"/>
      <c r="AB93" s="24"/>
      <c r="AC93" s="24"/>
      <c r="AD93" s="24"/>
      <c r="AE93" s="24"/>
      <c r="AF93" s="24"/>
      <c r="AG93" s="23"/>
      <c r="AH93" s="24"/>
      <c r="AI93" s="24"/>
      <c r="AJ93" s="152"/>
      <c r="AK93" s="49"/>
      <c r="AL93" s="97"/>
      <c r="AM93" s="109"/>
      <c r="AN93" s="113"/>
      <c r="AO93" s="113"/>
      <c r="AP93" s="113"/>
      <c r="AQ93" s="154"/>
    </row>
    <row r="94" spans="1:43" s="1" customFormat="1" ht="15.45" customHeight="1" x14ac:dyDescent="0.25">
      <c r="A94" s="20"/>
      <c r="B94" s="21"/>
      <c r="C94" s="104"/>
      <c r="D94" s="100"/>
      <c r="E94" s="22"/>
      <c r="F94" s="23"/>
      <c r="G94" s="24"/>
      <c r="H94" s="23"/>
      <c r="I94" s="25"/>
      <c r="J94" s="23"/>
      <c r="K94" s="24"/>
      <c r="L94" s="23"/>
      <c r="M94" s="24"/>
      <c r="N94" s="23"/>
      <c r="O94" s="24"/>
      <c r="P94" s="23"/>
      <c r="Q94" s="22"/>
      <c r="R94" s="23"/>
      <c r="S94" s="24"/>
      <c r="T94" s="23"/>
      <c r="U94" s="24"/>
      <c r="V94" s="24"/>
      <c r="W94" s="22"/>
      <c r="X94" s="24"/>
      <c r="Y94" s="24"/>
      <c r="Z94" s="24"/>
      <c r="AA94" s="22"/>
      <c r="AB94" s="24"/>
      <c r="AC94" s="24"/>
      <c r="AD94" s="24"/>
      <c r="AE94" s="24"/>
      <c r="AF94" s="24"/>
      <c r="AG94" s="23"/>
      <c r="AH94" s="24"/>
      <c r="AI94" s="24"/>
      <c r="AJ94" s="152"/>
      <c r="AK94" s="49"/>
      <c r="AL94" s="97"/>
      <c r="AM94" s="109"/>
      <c r="AN94" s="113"/>
      <c r="AO94" s="113"/>
      <c r="AP94" s="113"/>
      <c r="AQ94" s="154"/>
    </row>
    <row r="95" spans="1:43" s="1" customFormat="1" ht="15.45" customHeight="1" x14ac:dyDescent="0.25">
      <c r="A95" s="20"/>
      <c r="B95" s="21"/>
      <c r="C95" s="104"/>
      <c r="D95" s="100"/>
      <c r="E95" s="22"/>
      <c r="F95" s="23"/>
      <c r="G95" s="24"/>
      <c r="H95" s="23"/>
      <c r="I95" s="25"/>
      <c r="J95" s="23"/>
      <c r="K95" s="24"/>
      <c r="L95" s="23"/>
      <c r="M95" s="24"/>
      <c r="N95" s="23"/>
      <c r="O95" s="24"/>
      <c r="P95" s="23"/>
      <c r="Q95" s="22"/>
      <c r="R95" s="23"/>
      <c r="S95" s="24"/>
      <c r="T95" s="23"/>
      <c r="U95" s="24"/>
      <c r="V95" s="24"/>
      <c r="W95" s="22"/>
      <c r="X95" s="24"/>
      <c r="Y95" s="24"/>
      <c r="Z95" s="24"/>
      <c r="AA95" s="22"/>
      <c r="AB95" s="24"/>
      <c r="AC95" s="24"/>
      <c r="AD95" s="24"/>
      <c r="AE95" s="24"/>
      <c r="AF95" s="24"/>
      <c r="AG95" s="23"/>
      <c r="AH95" s="24"/>
      <c r="AI95" s="24"/>
      <c r="AJ95" s="152"/>
      <c r="AK95" s="49"/>
      <c r="AL95" s="97"/>
      <c r="AM95" s="109"/>
      <c r="AN95" s="113"/>
      <c r="AO95" s="113"/>
      <c r="AP95" s="113"/>
      <c r="AQ95" s="154"/>
    </row>
    <row r="96" spans="1:43" s="1" customFormat="1" ht="15.45" customHeight="1" x14ac:dyDescent="0.25">
      <c r="A96" s="20"/>
      <c r="B96" s="21"/>
      <c r="C96" s="104"/>
      <c r="D96" s="100"/>
      <c r="E96" s="22"/>
      <c r="F96" s="23"/>
      <c r="G96" s="24"/>
      <c r="H96" s="23"/>
      <c r="I96" s="25"/>
      <c r="J96" s="23"/>
      <c r="K96" s="24"/>
      <c r="L96" s="23"/>
      <c r="M96" s="24"/>
      <c r="N96" s="23"/>
      <c r="O96" s="24"/>
      <c r="P96" s="23"/>
      <c r="Q96" s="22"/>
      <c r="R96" s="23"/>
      <c r="S96" s="24"/>
      <c r="T96" s="23"/>
      <c r="U96" s="24"/>
      <c r="V96" s="24"/>
      <c r="W96" s="22"/>
      <c r="X96" s="24"/>
      <c r="Y96" s="24"/>
      <c r="Z96" s="24"/>
      <c r="AA96" s="22"/>
      <c r="AB96" s="24"/>
      <c r="AC96" s="24"/>
      <c r="AD96" s="24"/>
      <c r="AE96" s="24"/>
      <c r="AF96" s="24"/>
      <c r="AG96" s="23"/>
      <c r="AH96" s="24"/>
      <c r="AI96" s="24"/>
      <c r="AJ96" s="152"/>
      <c r="AK96" s="49"/>
      <c r="AL96" s="97"/>
      <c r="AM96" s="109"/>
      <c r="AN96" s="113"/>
      <c r="AO96" s="113"/>
      <c r="AP96" s="113"/>
      <c r="AQ96" s="154"/>
    </row>
    <row r="97" spans="1:43" s="1" customFormat="1" ht="15.45" customHeight="1" x14ac:dyDescent="0.25">
      <c r="A97" s="20"/>
      <c r="B97" s="21"/>
      <c r="C97" s="104"/>
      <c r="D97" s="100"/>
      <c r="E97" s="22"/>
      <c r="F97" s="23"/>
      <c r="G97" s="24"/>
      <c r="H97" s="23"/>
      <c r="I97" s="25"/>
      <c r="J97" s="23"/>
      <c r="K97" s="24"/>
      <c r="L97" s="23"/>
      <c r="M97" s="24"/>
      <c r="N97" s="23"/>
      <c r="O97" s="24"/>
      <c r="P97" s="23"/>
      <c r="Q97" s="22"/>
      <c r="R97" s="23"/>
      <c r="S97" s="24"/>
      <c r="T97" s="23"/>
      <c r="U97" s="24"/>
      <c r="V97" s="24"/>
      <c r="W97" s="22"/>
      <c r="X97" s="24"/>
      <c r="Y97" s="24"/>
      <c r="Z97" s="24"/>
      <c r="AA97" s="22"/>
      <c r="AB97" s="24"/>
      <c r="AC97" s="24"/>
      <c r="AD97" s="24"/>
      <c r="AE97" s="24"/>
      <c r="AF97" s="24"/>
      <c r="AG97" s="23"/>
      <c r="AH97" s="24"/>
      <c r="AI97" s="24"/>
      <c r="AJ97" s="152"/>
      <c r="AK97" s="49"/>
      <c r="AL97" s="97"/>
      <c r="AM97" s="109"/>
      <c r="AN97" s="113"/>
      <c r="AO97" s="113"/>
      <c r="AP97" s="113"/>
      <c r="AQ97" s="154"/>
    </row>
    <row r="98" spans="1:43" s="1" customFormat="1" ht="15.45" customHeight="1" x14ac:dyDescent="0.25">
      <c r="A98" s="20"/>
      <c r="B98" s="21"/>
      <c r="C98" s="104"/>
      <c r="D98" s="100"/>
      <c r="E98" s="22"/>
      <c r="F98" s="23"/>
      <c r="G98" s="24"/>
      <c r="H98" s="23"/>
      <c r="I98" s="25"/>
      <c r="J98" s="23"/>
      <c r="K98" s="24"/>
      <c r="L98" s="23"/>
      <c r="M98" s="24"/>
      <c r="N98" s="23"/>
      <c r="O98" s="24"/>
      <c r="P98" s="23"/>
      <c r="Q98" s="22"/>
      <c r="R98" s="23"/>
      <c r="S98" s="24"/>
      <c r="T98" s="23"/>
      <c r="U98" s="24"/>
      <c r="V98" s="24"/>
      <c r="W98" s="22"/>
      <c r="X98" s="24"/>
      <c r="Y98" s="24"/>
      <c r="Z98" s="24"/>
      <c r="AA98" s="22"/>
      <c r="AB98" s="24"/>
      <c r="AC98" s="24"/>
      <c r="AD98" s="24"/>
      <c r="AE98" s="24"/>
      <c r="AF98" s="24"/>
      <c r="AG98" s="23"/>
      <c r="AH98" s="24"/>
      <c r="AI98" s="24"/>
      <c r="AJ98" s="152"/>
      <c r="AK98" s="49"/>
      <c r="AL98" s="97"/>
      <c r="AM98" s="109"/>
      <c r="AN98" s="113"/>
      <c r="AO98" s="113"/>
      <c r="AP98" s="113"/>
      <c r="AQ98" s="154"/>
    </row>
    <row r="99" spans="1:43" s="1" customFormat="1" ht="15.45" customHeight="1" x14ac:dyDescent="0.25">
      <c r="A99" s="20"/>
      <c r="B99" s="21"/>
      <c r="C99" s="104"/>
      <c r="D99" s="100"/>
      <c r="E99" s="22"/>
      <c r="F99" s="23"/>
      <c r="G99" s="24"/>
      <c r="H99" s="23"/>
      <c r="I99" s="25"/>
      <c r="J99" s="23"/>
      <c r="K99" s="24"/>
      <c r="L99" s="23"/>
      <c r="M99" s="24"/>
      <c r="N99" s="23"/>
      <c r="O99" s="24"/>
      <c r="P99" s="23"/>
      <c r="Q99" s="22"/>
      <c r="R99" s="23"/>
      <c r="S99" s="24"/>
      <c r="T99" s="23"/>
      <c r="U99" s="24"/>
      <c r="V99" s="24"/>
      <c r="W99" s="22"/>
      <c r="X99" s="24"/>
      <c r="Y99" s="24"/>
      <c r="Z99" s="24"/>
      <c r="AA99" s="22"/>
      <c r="AB99" s="24"/>
      <c r="AC99" s="24"/>
      <c r="AD99" s="24"/>
      <c r="AE99" s="24"/>
      <c r="AF99" s="24"/>
      <c r="AG99" s="23"/>
      <c r="AH99" s="24"/>
      <c r="AI99" s="24"/>
      <c r="AJ99" s="152"/>
      <c r="AK99" s="49"/>
      <c r="AL99" s="97"/>
      <c r="AM99" s="109"/>
      <c r="AN99" s="113"/>
      <c r="AO99" s="113"/>
      <c r="AP99" s="113"/>
      <c r="AQ99" s="154"/>
    </row>
    <row r="100" spans="1:43" s="1" customFormat="1" ht="15.45" customHeight="1" x14ac:dyDescent="0.25">
      <c r="A100" s="20"/>
      <c r="B100" s="21"/>
      <c r="C100" s="104"/>
      <c r="D100" s="100"/>
      <c r="E100" s="22"/>
      <c r="F100" s="23"/>
      <c r="G100" s="24"/>
      <c r="H100" s="23"/>
      <c r="I100" s="25"/>
      <c r="J100" s="23"/>
      <c r="K100" s="24"/>
      <c r="L100" s="23"/>
      <c r="M100" s="24"/>
      <c r="N100" s="23"/>
      <c r="O100" s="24"/>
      <c r="P100" s="23"/>
      <c r="Q100" s="22"/>
      <c r="R100" s="23"/>
      <c r="S100" s="24"/>
      <c r="T100" s="23"/>
      <c r="U100" s="24"/>
      <c r="V100" s="24"/>
      <c r="W100" s="22"/>
      <c r="X100" s="24"/>
      <c r="Y100" s="24"/>
      <c r="Z100" s="24"/>
      <c r="AA100" s="22"/>
      <c r="AB100" s="24"/>
      <c r="AC100" s="24"/>
      <c r="AD100" s="24"/>
      <c r="AE100" s="24"/>
      <c r="AF100" s="24"/>
      <c r="AG100" s="23"/>
      <c r="AH100" s="24"/>
      <c r="AI100" s="24"/>
      <c r="AJ100" s="152"/>
      <c r="AK100" s="49"/>
      <c r="AL100" s="97"/>
      <c r="AM100" s="109"/>
      <c r="AN100" s="113"/>
      <c r="AO100" s="113"/>
      <c r="AP100" s="113"/>
      <c r="AQ100" s="154"/>
    </row>
    <row r="101" spans="1:43" s="1" customFormat="1" ht="15.45" customHeight="1" x14ac:dyDescent="0.25">
      <c r="A101" s="20"/>
      <c r="B101" s="21"/>
      <c r="C101" s="104"/>
      <c r="D101" s="100"/>
      <c r="E101" s="22"/>
      <c r="F101" s="23"/>
      <c r="G101" s="24"/>
      <c r="H101" s="23"/>
      <c r="I101" s="25"/>
      <c r="J101" s="23"/>
      <c r="K101" s="24"/>
      <c r="L101" s="23"/>
      <c r="M101" s="24"/>
      <c r="N101" s="23"/>
      <c r="O101" s="24"/>
      <c r="P101" s="23"/>
      <c r="Q101" s="22"/>
      <c r="R101" s="23"/>
      <c r="S101" s="24"/>
      <c r="T101" s="23"/>
      <c r="U101" s="24"/>
      <c r="V101" s="24"/>
      <c r="W101" s="22"/>
      <c r="X101" s="24"/>
      <c r="Y101" s="24"/>
      <c r="Z101" s="24"/>
      <c r="AA101" s="22"/>
      <c r="AB101" s="24"/>
      <c r="AC101" s="24"/>
      <c r="AD101" s="24"/>
      <c r="AE101" s="24"/>
      <c r="AF101" s="24"/>
      <c r="AG101" s="23"/>
      <c r="AH101" s="24"/>
      <c r="AI101" s="24"/>
      <c r="AJ101" s="152"/>
      <c r="AK101" s="49"/>
      <c r="AL101" s="97"/>
      <c r="AM101" s="109"/>
      <c r="AN101" s="113"/>
      <c r="AO101" s="113"/>
      <c r="AP101" s="113"/>
      <c r="AQ101" s="154"/>
    </row>
    <row r="102" spans="1:43" s="1" customFormat="1" ht="15.45" customHeight="1" x14ac:dyDescent="0.25">
      <c r="A102" s="20"/>
      <c r="B102" s="21"/>
      <c r="C102" s="104"/>
      <c r="D102" s="100"/>
      <c r="E102" s="22"/>
      <c r="F102" s="23"/>
      <c r="G102" s="24"/>
      <c r="H102" s="23"/>
      <c r="I102" s="25"/>
      <c r="J102" s="23"/>
      <c r="K102" s="24"/>
      <c r="L102" s="23"/>
      <c r="M102" s="24"/>
      <c r="N102" s="23"/>
      <c r="O102" s="24"/>
      <c r="P102" s="23"/>
      <c r="Q102" s="22"/>
      <c r="R102" s="23"/>
      <c r="S102" s="24"/>
      <c r="T102" s="23"/>
      <c r="U102" s="24"/>
      <c r="V102" s="24"/>
      <c r="W102" s="22"/>
      <c r="X102" s="24"/>
      <c r="Y102" s="24"/>
      <c r="Z102" s="24"/>
      <c r="AA102" s="22"/>
      <c r="AB102" s="24"/>
      <c r="AC102" s="24"/>
      <c r="AD102" s="24"/>
      <c r="AE102" s="24"/>
      <c r="AF102" s="24"/>
      <c r="AG102" s="23"/>
      <c r="AH102" s="24"/>
      <c r="AI102" s="24"/>
      <c r="AJ102" s="152"/>
      <c r="AK102" s="49"/>
      <c r="AL102" s="97"/>
      <c r="AM102" s="109"/>
      <c r="AN102" s="113"/>
      <c r="AO102" s="113"/>
      <c r="AP102" s="113"/>
      <c r="AQ102" s="154"/>
    </row>
    <row r="103" spans="1:43" s="1" customFormat="1" ht="15.45" customHeight="1" x14ac:dyDescent="0.25">
      <c r="A103" s="20"/>
      <c r="B103" s="21"/>
      <c r="C103" s="104"/>
      <c r="D103" s="100"/>
      <c r="E103" s="22"/>
      <c r="F103" s="23"/>
      <c r="G103" s="24"/>
      <c r="H103" s="23"/>
      <c r="I103" s="25"/>
      <c r="J103" s="23"/>
      <c r="K103" s="24"/>
      <c r="L103" s="23"/>
      <c r="M103" s="24"/>
      <c r="N103" s="23"/>
      <c r="O103" s="24"/>
      <c r="P103" s="23"/>
      <c r="Q103" s="22"/>
      <c r="R103" s="23"/>
      <c r="S103" s="24"/>
      <c r="T103" s="23"/>
      <c r="U103" s="24"/>
      <c r="V103" s="24"/>
      <c r="W103" s="22"/>
      <c r="X103" s="24"/>
      <c r="Y103" s="24"/>
      <c r="Z103" s="24"/>
      <c r="AA103" s="22"/>
      <c r="AB103" s="24"/>
      <c r="AC103" s="24"/>
      <c r="AD103" s="24"/>
      <c r="AE103" s="24"/>
      <c r="AF103" s="24"/>
      <c r="AG103" s="23"/>
      <c r="AH103" s="24"/>
      <c r="AI103" s="24"/>
      <c r="AJ103" s="152"/>
      <c r="AK103" s="49"/>
      <c r="AL103" s="97"/>
      <c r="AM103" s="109"/>
      <c r="AN103" s="113"/>
      <c r="AO103" s="113"/>
      <c r="AP103" s="113"/>
      <c r="AQ103" s="154"/>
    </row>
    <row r="104" spans="1:43" s="1" customFormat="1" ht="15.45" customHeight="1" x14ac:dyDescent="0.25">
      <c r="A104" s="20"/>
      <c r="B104" s="21"/>
      <c r="C104" s="104"/>
      <c r="D104" s="100"/>
      <c r="E104" s="22"/>
      <c r="F104" s="23"/>
      <c r="G104" s="24"/>
      <c r="H104" s="23"/>
      <c r="I104" s="25"/>
      <c r="J104" s="23"/>
      <c r="K104" s="24"/>
      <c r="L104" s="23"/>
      <c r="M104" s="24"/>
      <c r="N104" s="23"/>
      <c r="O104" s="24"/>
      <c r="P104" s="23"/>
      <c r="Q104" s="22"/>
      <c r="R104" s="23"/>
      <c r="S104" s="24"/>
      <c r="T104" s="23"/>
      <c r="U104" s="24"/>
      <c r="V104" s="24"/>
      <c r="W104" s="22"/>
      <c r="X104" s="24"/>
      <c r="Y104" s="24"/>
      <c r="Z104" s="24"/>
      <c r="AA104" s="22"/>
      <c r="AB104" s="24"/>
      <c r="AC104" s="24"/>
      <c r="AD104" s="24"/>
      <c r="AE104" s="24"/>
      <c r="AF104" s="24"/>
      <c r="AG104" s="23"/>
      <c r="AH104" s="24"/>
      <c r="AI104" s="24"/>
      <c r="AJ104" s="152"/>
      <c r="AK104" s="49"/>
      <c r="AL104" s="97"/>
      <c r="AM104" s="109"/>
      <c r="AN104" s="113"/>
      <c r="AO104" s="113"/>
      <c r="AP104" s="113"/>
      <c r="AQ104" s="154"/>
    </row>
    <row r="105" spans="1:43" s="1" customFormat="1" ht="15.45" customHeight="1" x14ac:dyDescent="0.25">
      <c r="A105" s="20"/>
      <c r="B105" s="21"/>
      <c r="C105" s="104"/>
      <c r="D105" s="100"/>
      <c r="E105" s="22"/>
      <c r="F105" s="23"/>
      <c r="G105" s="24"/>
      <c r="H105" s="23"/>
      <c r="I105" s="25"/>
      <c r="J105" s="23"/>
      <c r="K105" s="24"/>
      <c r="L105" s="23"/>
      <c r="M105" s="24"/>
      <c r="N105" s="23"/>
      <c r="O105" s="24"/>
      <c r="P105" s="23"/>
      <c r="Q105" s="22"/>
      <c r="R105" s="23"/>
      <c r="S105" s="24"/>
      <c r="T105" s="23"/>
      <c r="U105" s="24"/>
      <c r="V105" s="24"/>
      <c r="W105" s="22"/>
      <c r="X105" s="24"/>
      <c r="Y105" s="24"/>
      <c r="Z105" s="24"/>
      <c r="AA105" s="22"/>
      <c r="AB105" s="24"/>
      <c r="AC105" s="24"/>
      <c r="AD105" s="24"/>
      <c r="AE105" s="24"/>
      <c r="AF105" s="24"/>
      <c r="AG105" s="23"/>
      <c r="AH105" s="24"/>
      <c r="AI105" s="24"/>
      <c r="AJ105" s="152"/>
      <c r="AK105" s="49"/>
      <c r="AL105" s="97"/>
      <c r="AM105" s="109"/>
      <c r="AN105" s="113"/>
      <c r="AO105" s="113"/>
      <c r="AP105" s="113"/>
      <c r="AQ105" s="154"/>
    </row>
    <row r="106" spans="1:43" s="1" customFormat="1" ht="15.45" customHeight="1" x14ac:dyDescent="0.25">
      <c r="A106" s="20"/>
      <c r="B106" s="21"/>
      <c r="C106" s="104"/>
      <c r="D106" s="100"/>
      <c r="E106" s="22"/>
      <c r="F106" s="23"/>
      <c r="G106" s="24"/>
      <c r="H106" s="23"/>
      <c r="I106" s="25"/>
      <c r="J106" s="23"/>
      <c r="K106" s="24"/>
      <c r="L106" s="23"/>
      <c r="M106" s="24"/>
      <c r="N106" s="23"/>
      <c r="O106" s="24"/>
      <c r="P106" s="23"/>
      <c r="Q106" s="22"/>
      <c r="R106" s="23"/>
      <c r="S106" s="24"/>
      <c r="T106" s="23"/>
      <c r="U106" s="24"/>
      <c r="V106" s="24"/>
      <c r="W106" s="22"/>
      <c r="X106" s="24"/>
      <c r="Y106" s="24"/>
      <c r="Z106" s="24"/>
      <c r="AA106" s="22"/>
      <c r="AB106" s="24"/>
      <c r="AC106" s="24"/>
      <c r="AD106" s="24"/>
      <c r="AE106" s="24"/>
      <c r="AF106" s="24"/>
      <c r="AG106" s="23"/>
      <c r="AH106" s="24"/>
      <c r="AI106" s="24"/>
      <c r="AJ106" s="152"/>
      <c r="AK106" s="49"/>
      <c r="AL106" s="97"/>
      <c r="AM106" s="109"/>
      <c r="AN106" s="113"/>
      <c r="AO106" s="113"/>
      <c r="AP106" s="113"/>
      <c r="AQ106" s="154"/>
    </row>
    <row r="107" spans="1:43" s="1" customFormat="1" ht="15.45" customHeight="1" x14ac:dyDescent="0.25">
      <c r="A107" s="20"/>
      <c r="B107" s="21"/>
      <c r="C107" s="104"/>
      <c r="D107" s="100"/>
      <c r="E107" s="22"/>
      <c r="F107" s="23"/>
      <c r="G107" s="24"/>
      <c r="H107" s="23"/>
      <c r="I107" s="25"/>
      <c r="J107" s="23"/>
      <c r="K107" s="24"/>
      <c r="L107" s="23"/>
      <c r="M107" s="24"/>
      <c r="N107" s="23"/>
      <c r="O107" s="24"/>
      <c r="P107" s="23"/>
      <c r="Q107" s="22"/>
      <c r="R107" s="23"/>
      <c r="S107" s="24"/>
      <c r="T107" s="23"/>
      <c r="U107" s="24"/>
      <c r="V107" s="24"/>
      <c r="W107" s="22"/>
      <c r="X107" s="24"/>
      <c r="Y107" s="24"/>
      <c r="Z107" s="24"/>
      <c r="AA107" s="22"/>
      <c r="AB107" s="24"/>
      <c r="AC107" s="24"/>
      <c r="AD107" s="24"/>
      <c r="AE107" s="24"/>
      <c r="AF107" s="24"/>
      <c r="AG107" s="23"/>
      <c r="AH107" s="24"/>
      <c r="AI107" s="24"/>
      <c r="AJ107" s="152"/>
      <c r="AK107" s="49"/>
      <c r="AL107" s="97"/>
      <c r="AM107" s="109"/>
      <c r="AN107" s="113"/>
      <c r="AO107" s="113"/>
      <c r="AP107" s="113"/>
      <c r="AQ107" s="154"/>
    </row>
    <row r="108" spans="1:43" s="1" customFormat="1" ht="15.45" customHeight="1" x14ac:dyDescent="0.25">
      <c r="A108" s="20"/>
      <c r="B108" s="21"/>
      <c r="C108" s="104"/>
      <c r="D108" s="100"/>
      <c r="E108" s="22"/>
      <c r="F108" s="23"/>
      <c r="G108" s="24"/>
      <c r="H108" s="23"/>
      <c r="I108" s="25"/>
      <c r="J108" s="23"/>
      <c r="K108" s="24"/>
      <c r="L108" s="23"/>
      <c r="M108" s="24"/>
      <c r="N108" s="23"/>
      <c r="O108" s="24"/>
      <c r="P108" s="23"/>
      <c r="Q108" s="22"/>
      <c r="R108" s="23"/>
      <c r="S108" s="24"/>
      <c r="T108" s="23"/>
      <c r="U108" s="24"/>
      <c r="V108" s="24"/>
      <c r="W108" s="22"/>
      <c r="X108" s="24"/>
      <c r="Y108" s="24"/>
      <c r="Z108" s="24"/>
      <c r="AA108" s="22"/>
      <c r="AB108" s="24"/>
      <c r="AC108" s="24"/>
      <c r="AD108" s="24"/>
      <c r="AE108" s="24"/>
      <c r="AF108" s="24"/>
      <c r="AG108" s="23"/>
      <c r="AH108" s="24"/>
      <c r="AI108" s="24"/>
      <c r="AJ108" s="152"/>
      <c r="AK108" s="49"/>
      <c r="AL108" s="97"/>
      <c r="AM108" s="109"/>
      <c r="AN108" s="113"/>
      <c r="AO108" s="113"/>
      <c r="AP108" s="113"/>
      <c r="AQ108" s="154"/>
    </row>
    <row r="109" spans="1:43" s="1" customFormat="1" ht="15.45" customHeight="1" x14ac:dyDescent="0.25">
      <c r="A109" s="20"/>
      <c r="B109" s="21"/>
      <c r="C109" s="104"/>
      <c r="D109" s="100"/>
      <c r="E109" s="22"/>
      <c r="F109" s="23"/>
      <c r="G109" s="24"/>
      <c r="H109" s="23"/>
      <c r="I109" s="25"/>
      <c r="J109" s="23"/>
      <c r="K109" s="24"/>
      <c r="L109" s="23"/>
      <c r="M109" s="24"/>
      <c r="N109" s="23"/>
      <c r="O109" s="24"/>
      <c r="P109" s="23"/>
      <c r="Q109" s="22"/>
      <c r="R109" s="23"/>
      <c r="S109" s="24"/>
      <c r="T109" s="23"/>
      <c r="U109" s="24"/>
      <c r="V109" s="24"/>
      <c r="W109" s="22"/>
      <c r="X109" s="24"/>
      <c r="Y109" s="24"/>
      <c r="Z109" s="24"/>
      <c r="AA109" s="22"/>
      <c r="AB109" s="24"/>
      <c r="AC109" s="24"/>
      <c r="AD109" s="24"/>
      <c r="AE109" s="24"/>
      <c r="AF109" s="24"/>
      <c r="AG109" s="23"/>
      <c r="AH109" s="24"/>
      <c r="AI109" s="24"/>
      <c r="AJ109" s="152"/>
      <c r="AK109" s="49"/>
      <c r="AL109" s="97"/>
      <c r="AM109" s="109"/>
      <c r="AN109" s="113"/>
      <c r="AO109" s="113"/>
      <c r="AP109" s="113"/>
      <c r="AQ109" s="154"/>
    </row>
    <row r="110" spans="1:43" s="1" customFormat="1" ht="15.45" customHeight="1" x14ac:dyDescent="0.25">
      <c r="A110" s="20"/>
      <c r="B110" s="21"/>
      <c r="C110" s="104"/>
      <c r="D110" s="100"/>
      <c r="E110" s="22"/>
      <c r="F110" s="23"/>
      <c r="G110" s="24"/>
      <c r="H110" s="23"/>
      <c r="I110" s="25"/>
      <c r="J110" s="23"/>
      <c r="K110" s="24"/>
      <c r="L110" s="23"/>
      <c r="M110" s="24"/>
      <c r="N110" s="23"/>
      <c r="O110" s="24"/>
      <c r="P110" s="23"/>
      <c r="Q110" s="22"/>
      <c r="R110" s="23"/>
      <c r="S110" s="24"/>
      <c r="T110" s="23"/>
      <c r="U110" s="24"/>
      <c r="V110" s="24"/>
      <c r="W110" s="22"/>
      <c r="X110" s="24"/>
      <c r="Y110" s="24"/>
      <c r="Z110" s="24"/>
      <c r="AA110" s="22"/>
      <c r="AB110" s="24"/>
      <c r="AC110" s="24"/>
      <c r="AD110" s="24"/>
      <c r="AE110" s="24"/>
      <c r="AF110" s="24"/>
      <c r="AG110" s="23"/>
      <c r="AH110" s="24"/>
      <c r="AI110" s="24"/>
      <c r="AJ110" s="152"/>
      <c r="AK110" s="49"/>
      <c r="AL110" s="97"/>
      <c r="AM110" s="109"/>
      <c r="AN110" s="113"/>
      <c r="AO110" s="113"/>
      <c r="AP110" s="113"/>
      <c r="AQ110" s="154"/>
    </row>
    <row r="111" spans="1:43" s="1" customFormat="1" ht="15.45" customHeight="1" x14ac:dyDescent="0.25">
      <c r="A111" s="20"/>
      <c r="B111" s="21"/>
      <c r="C111" s="104"/>
      <c r="D111" s="100"/>
      <c r="E111" s="22"/>
      <c r="F111" s="23"/>
      <c r="G111" s="24"/>
      <c r="H111" s="23"/>
      <c r="I111" s="25"/>
      <c r="J111" s="23"/>
      <c r="K111" s="24"/>
      <c r="L111" s="23"/>
      <c r="M111" s="24"/>
      <c r="N111" s="23"/>
      <c r="O111" s="24"/>
      <c r="P111" s="23"/>
      <c r="Q111" s="22"/>
      <c r="R111" s="23"/>
      <c r="S111" s="24"/>
      <c r="T111" s="23"/>
      <c r="U111" s="24"/>
      <c r="V111" s="24"/>
      <c r="W111" s="22"/>
      <c r="X111" s="24"/>
      <c r="Y111" s="24"/>
      <c r="Z111" s="24"/>
      <c r="AA111" s="22"/>
      <c r="AB111" s="24"/>
      <c r="AC111" s="24"/>
      <c r="AD111" s="24"/>
      <c r="AE111" s="24"/>
      <c r="AF111" s="24"/>
      <c r="AG111" s="23"/>
      <c r="AH111" s="24"/>
      <c r="AI111" s="24"/>
      <c r="AJ111" s="152"/>
      <c r="AK111" s="49"/>
      <c r="AL111" s="97"/>
      <c r="AM111" s="109"/>
      <c r="AN111" s="113"/>
      <c r="AO111" s="113"/>
      <c r="AP111" s="113"/>
      <c r="AQ111" s="154"/>
    </row>
    <row r="112" spans="1:43" s="1" customFormat="1" ht="15.45" customHeight="1" x14ac:dyDescent="0.25">
      <c r="A112" s="20"/>
      <c r="B112" s="21"/>
      <c r="C112" s="104"/>
      <c r="D112" s="100"/>
      <c r="E112" s="22"/>
      <c r="F112" s="23"/>
      <c r="G112" s="24"/>
      <c r="H112" s="23"/>
      <c r="I112" s="25"/>
      <c r="J112" s="23"/>
      <c r="K112" s="24"/>
      <c r="L112" s="23"/>
      <c r="M112" s="24"/>
      <c r="N112" s="23"/>
      <c r="O112" s="24"/>
      <c r="P112" s="23"/>
      <c r="Q112" s="22"/>
      <c r="R112" s="23"/>
      <c r="S112" s="24"/>
      <c r="T112" s="23"/>
      <c r="U112" s="24"/>
      <c r="V112" s="24"/>
      <c r="W112" s="22"/>
      <c r="X112" s="24"/>
      <c r="Y112" s="24"/>
      <c r="Z112" s="24"/>
      <c r="AA112" s="22"/>
      <c r="AB112" s="24"/>
      <c r="AC112" s="24"/>
      <c r="AD112" s="24"/>
      <c r="AE112" s="24"/>
      <c r="AF112" s="24"/>
      <c r="AG112" s="23"/>
      <c r="AH112" s="24"/>
      <c r="AI112" s="24"/>
      <c r="AJ112" s="152"/>
      <c r="AK112" s="49"/>
      <c r="AL112" s="97"/>
      <c r="AM112" s="109"/>
      <c r="AN112" s="113"/>
      <c r="AO112" s="113"/>
      <c r="AP112" s="113"/>
      <c r="AQ112" s="154"/>
    </row>
    <row r="113" spans="1:43" s="1" customFormat="1" ht="15.45" customHeight="1" x14ac:dyDescent="0.25">
      <c r="A113" s="20"/>
      <c r="B113" s="21"/>
      <c r="C113" s="104"/>
      <c r="D113" s="100"/>
      <c r="E113" s="22"/>
      <c r="F113" s="23"/>
      <c r="G113" s="24"/>
      <c r="H113" s="23"/>
      <c r="I113" s="25"/>
      <c r="J113" s="23"/>
      <c r="K113" s="24"/>
      <c r="L113" s="23"/>
      <c r="M113" s="24"/>
      <c r="N113" s="23"/>
      <c r="O113" s="24"/>
      <c r="P113" s="23"/>
      <c r="Q113" s="22"/>
      <c r="R113" s="23"/>
      <c r="S113" s="24"/>
      <c r="T113" s="23"/>
      <c r="U113" s="24"/>
      <c r="V113" s="24"/>
      <c r="W113" s="22"/>
      <c r="X113" s="24"/>
      <c r="Y113" s="24"/>
      <c r="Z113" s="24"/>
      <c r="AA113" s="22"/>
      <c r="AB113" s="24"/>
      <c r="AC113" s="24"/>
      <c r="AD113" s="24"/>
      <c r="AE113" s="24"/>
      <c r="AF113" s="24"/>
      <c r="AG113" s="23"/>
      <c r="AH113" s="24"/>
      <c r="AI113" s="24"/>
      <c r="AJ113" s="152"/>
      <c r="AK113" s="49"/>
      <c r="AL113" s="97"/>
      <c r="AM113" s="109"/>
      <c r="AN113" s="113"/>
      <c r="AO113" s="113"/>
      <c r="AP113" s="113"/>
      <c r="AQ113" s="154"/>
    </row>
    <row r="114" spans="1:43" s="1" customFormat="1" ht="15.45" customHeight="1" x14ac:dyDescent="0.25">
      <c r="A114" s="20"/>
      <c r="B114" s="21"/>
      <c r="C114" s="104"/>
      <c r="D114" s="100"/>
      <c r="E114" s="22"/>
      <c r="F114" s="23"/>
      <c r="G114" s="24"/>
      <c r="H114" s="23"/>
      <c r="I114" s="25"/>
      <c r="J114" s="23"/>
      <c r="K114" s="24"/>
      <c r="L114" s="23"/>
      <c r="M114" s="24"/>
      <c r="N114" s="23"/>
      <c r="O114" s="24"/>
      <c r="P114" s="23"/>
      <c r="Q114" s="22"/>
      <c r="R114" s="23"/>
      <c r="S114" s="24"/>
      <c r="T114" s="23"/>
      <c r="U114" s="24"/>
      <c r="V114" s="24"/>
      <c r="W114" s="22"/>
      <c r="X114" s="24"/>
      <c r="Y114" s="24"/>
      <c r="Z114" s="24"/>
      <c r="AA114" s="22"/>
      <c r="AB114" s="24"/>
      <c r="AC114" s="24"/>
      <c r="AD114" s="24"/>
      <c r="AE114" s="24"/>
      <c r="AF114" s="24"/>
      <c r="AG114" s="23"/>
      <c r="AH114" s="24"/>
      <c r="AI114" s="24"/>
      <c r="AJ114" s="152"/>
      <c r="AK114" s="49"/>
      <c r="AL114" s="97"/>
      <c r="AM114" s="109"/>
      <c r="AN114" s="113"/>
      <c r="AO114" s="113"/>
      <c r="AP114" s="113"/>
      <c r="AQ114" s="154"/>
    </row>
    <row r="115" spans="1:43" s="1" customFormat="1" ht="15.45" customHeight="1" x14ac:dyDescent="0.25">
      <c r="A115" s="20"/>
      <c r="B115" s="21"/>
      <c r="C115" s="104"/>
      <c r="D115" s="100"/>
      <c r="E115" s="22"/>
      <c r="F115" s="23"/>
      <c r="G115" s="24"/>
      <c r="H115" s="23"/>
      <c r="I115" s="25"/>
      <c r="J115" s="23"/>
      <c r="K115" s="24"/>
      <c r="L115" s="23"/>
      <c r="M115" s="24"/>
      <c r="N115" s="23"/>
      <c r="O115" s="24"/>
      <c r="P115" s="23"/>
      <c r="Q115" s="22"/>
      <c r="R115" s="23"/>
      <c r="S115" s="24"/>
      <c r="T115" s="23"/>
      <c r="U115" s="24"/>
      <c r="V115" s="24"/>
      <c r="W115" s="22"/>
      <c r="X115" s="24"/>
      <c r="Y115" s="24"/>
      <c r="Z115" s="24"/>
      <c r="AA115" s="22"/>
      <c r="AB115" s="24"/>
      <c r="AC115" s="24"/>
      <c r="AD115" s="24"/>
      <c r="AE115" s="24"/>
      <c r="AF115" s="24"/>
      <c r="AG115" s="23"/>
      <c r="AH115" s="24"/>
      <c r="AI115" s="24"/>
      <c r="AJ115" s="152"/>
      <c r="AK115" s="49"/>
      <c r="AL115" s="97"/>
      <c r="AM115" s="109"/>
      <c r="AN115" s="113"/>
      <c r="AO115" s="113"/>
      <c r="AP115" s="113"/>
      <c r="AQ115" s="154"/>
    </row>
    <row r="116" spans="1:43" s="1" customFormat="1" ht="15.45" customHeight="1" x14ac:dyDescent="0.25">
      <c r="A116" s="20"/>
      <c r="B116" s="21"/>
      <c r="C116" s="104"/>
      <c r="D116" s="100"/>
      <c r="E116" s="22"/>
      <c r="F116" s="23"/>
      <c r="G116" s="24"/>
      <c r="H116" s="23"/>
      <c r="I116" s="25"/>
      <c r="J116" s="23"/>
      <c r="K116" s="24"/>
      <c r="L116" s="23"/>
      <c r="M116" s="24"/>
      <c r="N116" s="23"/>
      <c r="O116" s="24"/>
      <c r="P116" s="23"/>
      <c r="Q116" s="22"/>
      <c r="R116" s="23"/>
      <c r="S116" s="24"/>
      <c r="T116" s="23"/>
      <c r="U116" s="24"/>
      <c r="V116" s="24"/>
      <c r="W116" s="22"/>
      <c r="X116" s="24"/>
      <c r="Y116" s="24"/>
      <c r="Z116" s="24"/>
      <c r="AA116" s="22"/>
      <c r="AB116" s="24"/>
      <c r="AC116" s="24"/>
      <c r="AD116" s="24"/>
      <c r="AE116" s="24"/>
      <c r="AF116" s="24"/>
      <c r="AG116" s="23"/>
      <c r="AH116" s="24"/>
      <c r="AI116" s="24"/>
      <c r="AJ116" s="152"/>
      <c r="AK116" s="49"/>
      <c r="AL116" s="97"/>
      <c r="AM116" s="109"/>
      <c r="AN116" s="113"/>
      <c r="AO116" s="113"/>
      <c r="AP116" s="113"/>
      <c r="AQ116" s="154"/>
    </row>
    <row r="117" spans="1:43" s="1" customFormat="1" ht="15.45" customHeight="1" x14ac:dyDescent="0.25">
      <c r="A117" s="20"/>
      <c r="B117" s="21"/>
      <c r="C117" s="104"/>
      <c r="D117" s="100"/>
      <c r="E117" s="22"/>
      <c r="F117" s="23"/>
      <c r="G117" s="24"/>
      <c r="H117" s="23"/>
      <c r="I117" s="25"/>
      <c r="J117" s="23"/>
      <c r="K117" s="24"/>
      <c r="L117" s="23"/>
      <c r="M117" s="24"/>
      <c r="N117" s="23"/>
      <c r="O117" s="24"/>
      <c r="P117" s="23"/>
      <c r="Q117" s="22"/>
      <c r="R117" s="23"/>
      <c r="S117" s="24"/>
      <c r="T117" s="23"/>
      <c r="U117" s="24"/>
      <c r="V117" s="24"/>
      <c r="W117" s="22"/>
      <c r="X117" s="24"/>
      <c r="Y117" s="24"/>
      <c r="Z117" s="24"/>
      <c r="AA117" s="22"/>
      <c r="AB117" s="24"/>
      <c r="AC117" s="24"/>
      <c r="AD117" s="24"/>
      <c r="AE117" s="24"/>
      <c r="AF117" s="24"/>
      <c r="AG117" s="23"/>
      <c r="AH117" s="24"/>
      <c r="AI117" s="24"/>
      <c r="AJ117" s="152"/>
      <c r="AK117" s="49"/>
      <c r="AL117" s="97"/>
      <c r="AM117" s="109"/>
      <c r="AN117" s="113"/>
      <c r="AO117" s="113"/>
      <c r="AP117" s="113"/>
      <c r="AQ117" s="154"/>
    </row>
    <row r="118" spans="1:43" s="1" customFormat="1" ht="15.45" customHeight="1" x14ac:dyDescent="0.25">
      <c r="A118" s="20"/>
      <c r="B118" s="21"/>
      <c r="C118" s="104"/>
      <c r="D118" s="100"/>
      <c r="E118" s="22"/>
      <c r="F118" s="23"/>
      <c r="G118" s="24"/>
      <c r="H118" s="23"/>
      <c r="I118" s="25"/>
      <c r="J118" s="23"/>
      <c r="K118" s="24"/>
      <c r="L118" s="23"/>
      <c r="M118" s="24"/>
      <c r="N118" s="23"/>
      <c r="O118" s="24"/>
      <c r="P118" s="23"/>
      <c r="Q118" s="22"/>
      <c r="R118" s="23"/>
      <c r="S118" s="24"/>
      <c r="T118" s="23"/>
      <c r="U118" s="24"/>
      <c r="V118" s="24"/>
      <c r="W118" s="22"/>
      <c r="X118" s="24"/>
      <c r="Y118" s="24"/>
      <c r="Z118" s="24"/>
      <c r="AA118" s="22"/>
      <c r="AB118" s="24"/>
      <c r="AC118" s="24"/>
      <c r="AD118" s="24"/>
      <c r="AE118" s="24"/>
      <c r="AF118" s="24"/>
      <c r="AG118" s="23"/>
      <c r="AH118" s="24"/>
      <c r="AI118" s="24"/>
      <c r="AJ118" s="152"/>
      <c r="AK118" s="49"/>
      <c r="AL118" s="97"/>
      <c r="AM118" s="109"/>
      <c r="AN118" s="113"/>
      <c r="AO118" s="113"/>
      <c r="AP118" s="113"/>
      <c r="AQ118" s="154"/>
    </row>
    <row r="119" spans="1:43" s="1" customFormat="1" ht="15.45" customHeight="1" x14ac:dyDescent="0.25">
      <c r="A119" s="20"/>
      <c r="B119" s="21"/>
      <c r="C119" s="104"/>
      <c r="D119" s="100"/>
      <c r="E119" s="22"/>
      <c r="F119" s="23"/>
      <c r="G119" s="24"/>
      <c r="H119" s="23"/>
      <c r="I119" s="25"/>
      <c r="J119" s="23"/>
      <c r="K119" s="24"/>
      <c r="L119" s="23"/>
      <c r="M119" s="24"/>
      <c r="N119" s="23"/>
      <c r="O119" s="24"/>
      <c r="P119" s="23"/>
      <c r="Q119" s="22"/>
      <c r="R119" s="23"/>
      <c r="S119" s="24"/>
      <c r="T119" s="23"/>
      <c r="U119" s="24"/>
      <c r="V119" s="24"/>
      <c r="W119" s="22"/>
      <c r="X119" s="24"/>
      <c r="Y119" s="24"/>
      <c r="Z119" s="24"/>
      <c r="AA119" s="22"/>
      <c r="AB119" s="24"/>
      <c r="AC119" s="24"/>
      <c r="AD119" s="24"/>
      <c r="AE119" s="24"/>
      <c r="AF119" s="24"/>
      <c r="AG119" s="23"/>
      <c r="AH119" s="24"/>
      <c r="AI119" s="24"/>
      <c r="AJ119" s="152"/>
      <c r="AK119" s="49"/>
      <c r="AL119" s="97"/>
      <c r="AM119" s="109"/>
      <c r="AN119" s="113"/>
      <c r="AO119" s="113"/>
      <c r="AP119" s="113"/>
      <c r="AQ119" s="154"/>
    </row>
    <row r="120" spans="1:43" s="1" customFormat="1" ht="15.45" customHeight="1" x14ac:dyDescent="0.25">
      <c r="A120" s="20"/>
      <c r="B120" s="21"/>
      <c r="C120" s="104"/>
      <c r="D120" s="100"/>
      <c r="E120" s="22"/>
      <c r="F120" s="23"/>
      <c r="G120" s="24"/>
      <c r="H120" s="23"/>
      <c r="I120" s="25"/>
      <c r="J120" s="23"/>
      <c r="K120" s="24"/>
      <c r="L120" s="23"/>
      <c r="M120" s="24"/>
      <c r="N120" s="23"/>
      <c r="O120" s="24"/>
      <c r="P120" s="23"/>
      <c r="Q120" s="22"/>
      <c r="R120" s="23"/>
      <c r="S120" s="24"/>
      <c r="T120" s="23"/>
      <c r="U120" s="24"/>
      <c r="V120" s="24"/>
      <c r="W120" s="22"/>
      <c r="X120" s="24"/>
      <c r="Y120" s="24"/>
      <c r="Z120" s="24"/>
      <c r="AA120" s="22"/>
      <c r="AB120" s="24"/>
      <c r="AC120" s="24"/>
      <c r="AD120" s="24"/>
      <c r="AE120" s="24"/>
      <c r="AF120" s="24"/>
      <c r="AG120" s="23"/>
      <c r="AH120" s="24"/>
      <c r="AI120" s="24"/>
      <c r="AJ120" s="152"/>
      <c r="AK120" s="49"/>
      <c r="AL120" s="97"/>
      <c r="AM120" s="109"/>
      <c r="AN120" s="113"/>
      <c r="AO120" s="113"/>
      <c r="AP120" s="113"/>
      <c r="AQ120" s="154"/>
    </row>
    <row r="121" spans="1:43" s="1" customFormat="1" ht="15.45" customHeight="1" x14ac:dyDescent="0.25">
      <c r="A121" s="20"/>
      <c r="B121" s="21"/>
      <c r="C121" s="104"/>
      <c r="D121" s="100"/>
      <c r="E121" s="22"/>
      <c r="F121" s="23"/>
      <c r="G121" s="24"/>
      <c r="H121" s="23"/>
      <c r="I121" s="25"/>
      <c r="J121" s="23"/>
      <c r="K121" s="24"/>
      <c r="L121" s="23"/>
      <c r="M121" s="24"/>
      <c r="N121" s="23"/>
      <c r="O121" s="24"/>
      <c r="P121" s="23"/>
      <c r="Q121" s="22"/>
      <c r="R121" s="23"/>
      <c r="S121" s="24"/>
      <c r="T121" s="23"/>
      <c r="U121" s="24"/>
      <c r="V121" s="24"/>
      <c r="W121" s="22"/>
      <c r="X121" s="24"/>
      <c r="Y121" s="24"/>
      <c r="Z121" s="24"/>
      <c r="AA121" s="22"/>
      <c r="AB121" s="24"/>
      <c r="AC121" s="24"/>
      <c r="AD121" s="24"/>
      <c r="AE121" s="24"/>
      <c r="AF121" s="24"/>
      <c r="AG121" s="23"/>
      <c r="AH121" s="24"/>
      <c r="AI121" s="24"/>
      <c r="AJ121" s="152"/>
      <c r="AK121" s="49"/>
      <c r="AL121" s="97"/>
      <c r="AM121" s="109"/>
      <c r="AN121" s="113"/>
      <c r="AO121" s="113"/>
      <c r="AP121" s="113"/>
      <c r="AQ121" s="154"/>
    </row>
    <row r="122" spans="1:43" s="1" customFormat="1" ht="15.45" customHeight="1" x14ac:dyDescent="0.25">
      <c r="A122" s="20"/>
      <c r="B122" s="21"/>
      <c r="C122" s="104"/>
      <c r="D122" s="100"/>
      <c r="E122" s="22"/>
      <c r="F122" s="23"/>
      <c r="G122" s="24"/>
      <c r="H122" s="23"/>
      <c r="I122" s="25"/>
      <c r="J122" s="23"/>
      <c r="K122" s="24"/>
      <c r="L122" s="23"/>
      <c r="M122" s="24"/>
      <c r="N122" s="23"/>
      <c r="O122" s="24"/>
      <c r="P122" s="23"/>
      <c r="Q122" s="22"/>
      <c r="R122" s="23"/>
      <c r="S122" s="24"/>
      <c r="T122" s="23"/>
      <c r="U122" s="24"/>
      <c r="V122" s="24"/>
      <c r="W122" s="22"/>
      <c r="X122" s="24"/>
      <c r="Y122" s="24"/>
      <c r="Z122" s="24"/>
      <c r="AA122" s="22"/>
      <c r="AB122" s="24"/>
      <c r="AC122" s="24"/>
      <c r="AD122" s="24"/>
      <c r="AE122" s="24"/>
      <c r="AF122" s="24"/>
      <c r="AG122" s="23"/>
      <c r="AH122" s="24"/>
      <c r="AI122" s="24"/>
      <c r="AJ122" s="152"/>
      <c r="AK122" s="49"/>
      <c r="AL122" s="97"/>
      <c r="AM122" s="109"/>
      <c r="AN122" s="113"/>
      <c r="AO122" s="113"/>
      <c r="AP122" s="113"/>
      <c r="AQ122" s="154"/>
    </row>
    <row r="123" spans="1:43" s="1" customFormat="1" ht="15.45" customHeight="1" x14ac:dyDescent="0.25">
      <c r="A123" s="20"/>
      <c r="B123" s="21"/>
      <c r="C123" s="104"/>
      <c r="D123" s="100"/>
      <c r="E123" s="22"/>
      <c r="F123" s="23"/>
      <c r="G123" s="24"/>
      <c r="H123" s="23"/>
      <c r="I123" s="25"/>
      <c r="J123" s="23"/>
      <c r="K123" s="24"/>
      <c r="L123" s="23"/>
      <c r="M123" s="24"/>
      <c r="N123" s="23"/>
      <c r="O123" s="24"/>
      <c r="P123" s="23"/>
      <c r="Q123" s="22"/>
      <c r="R123" s="23"/>
      <c r="S123" s="24"/>
      <c r="T123" s="23"/>
      <c r="U123" s="24"/>
      <c r="V123" s="24"/>
      <c r="W123" s="22"/>
      <c r="X123" s="24"/>
      <c r="Y123" s="24"/>
      <c r="Z123" s="24"/>
      <c r="AA123" s="22"/>
      <c r="AB123" s="24"/>
      <c r="AC123" s="24"/>
      <c r="AD123" s="24"/>
      <c r="AE123" s="24"/>
      <c r="AF123" s="24"/>
      <c r="AG123" s="23"/>
      <c r="AH123" s="24"/>
      <c r="AI123" s="24"/>
      <c r="AJ123" s="152"/>
      <c r="AK123" s="49"/>
      <c r="AL123" s="97"/>
      <c r="AM123" s="109"/>
      <c r="AN123" s="113"/>
      <c r="AO123" s="113"/>
      <c r="AP123" s="113"/>
      <c r="AQ123" s="154"/>
    </row>
    <row r="124" spans="1:43" s="1" customFormat="1" ht="15.45" customHeight="1" x14ac:dyDescent="0.25">
      <c r="A124" s="20"/>
      <c r="B124" s="21"/>
      <c r="C124" s="104"/>
      <c r="D124" s="100"/>
      <c r="E124" s="22"/>
      <c r="F124" s="23"/>
      <c r="G124" s="24"/>
      <c r="H124" s="23"/>
      <c r="I124" s="25"/>
      <c r="J124" s="23"/>
      <c r="K124" s="24"/>
      <c r="L124" s="23"/>
      <c r="M124" s="24"/>
      <c r="N124" s="23"/>
      <c r="O124" s="24"/>
      <c r="P124" s="23"/>
      <c r="Q124" s="22"/>
      <c r="R124" s="23"/>
      <c r="S124" s="24"/>
      <c r="T124" s="23"/>
      <c r="U124" s="24"/>
      <c r="V124" s="24"/>
      <c r="W124" s="22"/>
      <c r="X124" s="24"/>
      <c r="Y124" s="24"/>
      <c r="Z124" s="24"/>
      <c r="AA124" s="22"/>
      <c r="AB124" s="24"/>
      <c r="AC124" s="24"/>
      <c r="AD124" s="24"/>
      <c r="AE124" s="24"/>
      <c r="AF124" s="24"/>
      <c r="AG124" s="23"/>
      <c r="AH124" s="24"/>
      <c r="AI124" s="24"/>
      <c r="AJ124" s="152"/>
      <c r="AK124" s="49"/>
      <c r="AL124" s="97"/>
      <c r="AM124" s="109"/>
      <c r="AN124" s="113"/>
      <c r="AO124" s="113"/>
      <c r="AP124" s="113"/>
      <c r="AQ124" s="154"/>
    </row>
    <row r="125" spans="1:43" s="1" customFormat="1" ht="15.45" customHeight="1" x14ac:dyDescent="0.25">
      <c r="A125" s="20"/>
      <c r="B125" s="21"/>
      <c r="C125" s="104"/>
      <c r="D125" s="100"/>
      <c r="E125" s="22"/>
      <c r="F125" s="23"/>
      <c r="G125" s="24"/>
      <c r="H125" s="23"/>
      <c r="I125" s="25"/>
      <c r="J125" s="23"/>
      <c r="K125" s="24"/>
      <c r="L125" s="23"/>
      <c r="M125" s="24"/>
      <c r="N125" s="23"/>
      <c r="O125" s="24"/>
      <c r="P125" s="23"/>
      <c r="Q125" s="22"/>
      <c r="R125" s="23"/>
      <c r="S125" s="24"/>
      <c r="T125" s="23"/>
      <c r="U125" s="24"/>
      <c r="V125" s="24"/>
      <c r="W125" s="22"/>
      <c r="X125" s="24"/>
      <c r="Y125" s="24"/>
      <c r="Z125" s="24"/>
      <c r="AA125" s="22"/>
      <c r="AB125" s="24"/>
      <c r="AC125" s="24"/>
      <c r="AD125" s="24"/>
      <c r="AE125" s="24"/>
      <c r="AF125" s="24"/>
      <c r="AG125" s="23"/>
      <c r="AH125" s="24"/>
      <c r="AI125" s="24"/>
      <c r="AJ125" s="152"/>
      <c r="AK125" s="49"/>
      <c r="AL125" s="97"/>
      <c r="AM125" s="109"/>
      <c r="AN125" s="113"/>
      <c r="AO125" s="113"/>
      <c r="AP125" s="113"/>
      <c r="AQ125" s="154"/>
    </row>
    <row r="126" spans="1:43" s="1" customFormat="1" ht="15.45" customHeight="1" x14ac:dyDescent="0.25">
      <c r="A126" s="20"/>
      <c r="B126" s="21"/>
      <c r="C126" s="104"/>
      <c r="D126" s="100"/>
      <c r="E126" s="22"/>
      <c r="F126" s="23"/>
      <c r="G126" s="24"/>
      <c r="H126" s="23"/>
      <c r="I126" s="25"/>
      <c r="J126" s="23"/>
      <c r="K126" s="24"/>
      <c r="L126" s="23"/>
      <c r="M126" s="24"/>
      <c r="N126" s="23"/>
      <c r="O126" s="24"/>
      <c r="P126" s="23"/>
      <c r="Q126" s="22"/>
      <c r="R126" s="23"/>
      <c r="S126" s="24"/>
      <c r="T126" s="23"/>
      <c r="U126" s="24"/>
      <c r="V126" s="24"/>
      <c r="W126" s="22"/>
      <c r="X126" s="24"/>
      <c r="Y126" s="24"/>
      <c r="Z126" s="24"/>
      <c r="AA126" s="22"/>
      <c r="AB126" s="24"/>
      <c r="AC126" s="24"/>
      <c r="AD126" s="24"/>
      <c r="AE126" s="24"/>
      <c r="AF126" s="24"/>
      <c r="AG126" s="23"/>
      <c r="AH126" s="24"/>
      <c r="AI126" s="24"/>
      <c r="AJ126" s="152"/>
      <c r="AK126" s="49"/>
      <c r="AL126" s="97"/>
      <c r="AM126" s="109"/>
      <c r="AN126" s="113"/>
      <c r="AO126" s="113"/>
      <c r="AP126" s="113"/>
      <c r="AQ126" s="154"/>
    </row>
    <row r="127" spans="1:43" s="1" customFormat="1" ht="15.45" customHeight="1" x14ac:dyDescent="0.25">
      <c r="A127" s="20"/>
      <c r="B127" s="21"/>
      <c r="C127" s="104"/>
      <c r="D127" s="100"/>
      <c r="E127" s="22"/>
      <c r="F127" s="23"/>
      <c r="G127" s="24"/>
      <c r="H127" s="23"/>
      <c r="I127" s="25"/>
      <c r="J127" s="23"/>
      <c r="K127" s="24"/>
      <c r="L127" s="23"/>
      <c r="M127" s="24"/>
      <c r="N127" s="23"/>
      <c r="O127" s="24"/>
      <c r="P127" s="23"/>
      <c r="Q127" s="22"/>
      <c r="R127" s="23"/>
      <c r="S127" s="24"/>
      <c r="T127" s="23"/>
      <c r="U127" s="24"/>
      <c r="V127" s="24"/>
      <c r="W127" s="22"/>
      <c r="X127" s="24"/>
      <c r="Y127" s="24"/>
      <c r="Z127" s="24"/>
      <c r="AA127" s="22"/>
      <c r="AB127" s="24"/>
      <c r="AC127" s="24"/>
      <c r="AD127" s="24"/>
      <c r="AE127" s="24"/>
      <c r="AF127" s="24"/>
      <c r="AG127" s="23"/>
      <c r="AH127" s="24"/>
      <c r="AI127" s="24"/>
      <c r="AJ127" s="152"/>
      <c r="AK127" s="49"/>
      <c r="AL127" s="97"/>
      <c r="AM127" s="109"/>
      <c r="AN127" s="113"/>
      <c r="AO127" s="113"/>
      <c r="AP127" s="113"/>
      <c r="AQ127" s="154"/>
    </row>
    <row r="128" spans="1:43" s="1" customFormat="1" ht="15.45" customHeight="1" x14ac:dyDescent="0.25">
      <c r="A128" s="20"/>
      <c r="B128" s="21"/>
      <c r="C128" s="104"/>
      <c r="D128" s="100"/>
      <c r="E128" s="22"/>
      <c r="F128" s="23"/>
      <c r="G128" s="24"/>
      <c r="H128" s="23"/>
      <c r="I128" s="25"/>
      <c r="J128" s="23"/>
      <c r="K128" s="24"/>
      <c r="L128" s="23"/>
      <c r="M128" s="24"/>
      <c r="N128" s="23"/>
      <c r="O128" s="24"/>
      <c r="P128" s="23"/>
      <c r="Q128" s="22"/>
      <c r="R128" s="23"/>
      <c r="S128" s="24"/>
      <c r="T128" s="23"/>
      <c r="U128" s="24"/>
      <c r="V128" s="24"/>
      <c r="W128" s="22"/>
      <c r="X128" s="24"/>
      <c r="Y128" s="24"/>
      <c r="Z128" s="24"/>
      <c r="AA128" s="22"/>
      <c r="AB128" s="24"/>
      <c r="AC128" s="24"/>
      <c r="AD128" s="24"/>
      <c r="AE128" s="24"/>
      <c r="AF128" s="24"/>
      <c r="AG128" s="23"/>
      <c r="AH128" s="24"/>
      <c r="AI128" s="24"/>
      <c r="AJ128" s="152"/>
      <c r="AK128" s="49"/>
      <c r="AL128" s="97"/>
      <c r="AM128" s="109"/>
      <c r="AN128" s="113"/>
      <c r="AO128" s="113"/>
      <c r="AP128" s="113"/>
      <c r="AQ128" s="154"/>
    </row>
    <row r="129" spans="1:43" s="1" customFormat="1" ht="15.45" customHeight="1" x14ac:dyDescent="0.25">
      <c r="A129" s="20"/>
      <c r="B129" s="21"/>
      <c r="C129" s="104"/>
      <c r="D129" s="100"/>
      <c r="E129" s="22"/>
      <c r="F129" s="23"/>
      <c r="G129" s="24"/>
      <c r="H129" s="23"/>
      <c r="I129" s="25"/>
      <c r="J129" s="23"/>
      <c r="K129" s="24"/>
      <c r="L129" s="23"/>
      <c r="M129" s="24"/>
      <c r="N129" s="23"/>
      <c r="O129" s="24"/>
      <c r="P129" s="23"/>
      <c r="Q129" s="22"/>
      <c r="R129" s="23"/>
      <c r="S129" s="24"/>
      <c r="T129" s="23"/>
      <c r="U129" s="24"/>
      <c r="V129" s="24"/>
      <c r="W129" s="22"/>
      <c r="X129" s="24"/>
      <c r="Y129" s="24"/>
      <c r="Z129" s="24"/>
      <c r="AA129" s="22"/>
      <c r="AB129" s="24"/>
      <c r="AC129" s="24"/>
      <c r="AD129" s="24"/>
      <c r="AE129" s="24"/>
      <c r="AF129" s="24"/>
      <c r="AG129" s="23"/>
      <c r="AH129" s="24"/>
      <c r="AI129" s="24"/>
      <c r="AJ129" s="152"/>
      <c r="AK129" s="49"/>
      <c r="AL129" s="97"/>
      <c r="AM129" s="109"/>
      <c r="AN129" s="113"/>
      <c r="AO129" s="113"/>
      <c r="AP129" s="113"/>
      <c r="AQ129" s="154"/>
    </row>
    <row r="130" spans="1:43" s="1" customFormat="1" ht="15.45" customHeight="1" x14ac:dyDescent="0.25">
      <c r="A130" s="20"/>
      <c r="B130" s="21"/>
      <c r="C130" s="104"/>
      <c r="D130" s="100"/>
      <c r="E130" s="22"/>
      <c r="F130" s="23"/>
      <c r="G130" s="24"/>
      <c r="H130" s="23"/>
      <c r="I130" s="25"/>
      <c r="J130" s="23"/>
      <c r="K130" s="24"/>
      <c r="L130" s="23"/>
      <c r="M130" s="24"/>
      <c r="N130" s="23"/>
      <c r="O130" s="24"/>
      <c r="P130" s="23"/>
      <c r="Q130" s="22"/>
      <c r="R130" s="23"/>
      <c r="S130" s="24"/>
      <c r="T130" s="23"/>
      <c r="U130" s="24"/>
      <c r="V130" s="24"/>
      <c r="W130" s="22"/>
      <c r="X130" s="24"/>
      <c r="Y130" s="24"/>
      <c r="Z130" s="24"/>
      <c r="AA130" s="22"/>
      <c r="AB130" s="24"/>
      <c r="AC130" s="24"/>
      <c r="AD130" s="24"/>
      <c r="AE130" s="24"/>
      <c r="AF130" s="24"/>
      <c r="AG130" s="23"/>
      <c r="AH130" s="24"/>
      <c r="AI130" s="24"/>
      <c r="AJ130" s="152"/>
      <c r="AK130" s="49"/>
      <c r="AL130" s="97"/>
      <c r="AM130" s="109"/>
      <c r="AN130" s="113"/>
      <c r="AO130" s="113"/>
      <c r="AP130" s="113"/>
      <c r="AQ130" s="154"/>
    </row>
    <row r="131" spans="1:43" s="1" customFormat="1" ht="15.45" customHeight="1" x14ac:dyDescent="0.25">
      <c r="A131" s="20"/>
      <c r="B131" s="21"/>
      <c r="C131" s="104"/>
      <c r="D131" s="100"/>
      <c r="E131" s="22"/>
      <c r="F131" s="23"/>
      <c r="G131" s="24"/>
      <c r="H131" s="23"/>
      <c r="I131" s="25"/>
      <c r="J131" s="23"/>
      <c r="K131" s="24"/>
      <c r="L131" s="23"/>
      <c r="M131" s="24"/>
      <c r="N131" s="23"/>
      <c r="O131" s="24"/>
      <c r="P131" s="23"/>
      <c r="Q131" s="22"/>
      <c r="R131" s="23"/>
      <c r="S131" s="24"/>
      <c r="T131" s="23"/>
      <c r="U131" s="24"/>
      <c r="V131" s="24"/>
      <c r="W131" s="22"/>
      <c r="X131" s="24"/>
      <c r="Y131" s="24"/>
      <c r="Z131" s="24"/>
      <c r="AA131" s="22"/>
      <c r="AB131" s="24"/>
      <c r="AC131" s="24"/>
      <c r="AD131" s="24"/>
      <c r="AE131" s="24"/>
      <c r="AF131" s="24"/>
      <c r="AG131" s="23"/>
      <c r="AH131" s="24"/>
      <c r="AI131" s="24"/>
      <c r="AJ131" s="152"/>
      <c r="AK131" s="49"/>
      <c r="AL131" s="97"/>
      <c r="AM131" s="109"/>
      <c r="AN131" s="113"/>
      <c r="AO131" s="113"/>
      <c r="AP131" s="113"/>
      <c r="AQ131" s="154"/>
    </row>
    <row r="132" spans="1:43" s="1" customFormat="1" ht="15.45" customHeight="1" x14ac:dyDescent="0.25">
      <c r="A132" s="20"/>
      <c r="B132" s="21"/>
      <c r="C132" s="104"/>
      <c r="D132" s="100"/>
      <c r="E132" s="22"/>
      <c r="F132" s="23"/>
      <c r="G132" s="24"/>
      <c r="H132" s="23"/>
      <c r="I132" s="25"/>
      <c r="J132" s="23"/>
      <c r="K132" s="24"/>
      <c r="L132" s="23"/>
      <c r="M132" s="24"/>
      <c r="N132" s="23"/>
      <c r="O132" s="24"/>
      <c r="P132" s="23"/>
      <c r="Q132" s="22"/>
      <c r="R132" s="23"/>
      <c r="S132" s="24"/>
      <c r="T132" s="23"/>
      <c r="U132" s="24"/>
      <c r="V132" s="24"/>
      <c r="W132" s="22"/>
      <c r="X132" s="24"/>
      <c r="Y132" s="24"/>
      <c r="Z132" s="24"/>
      <c r="AA132" s="22"/>
      <c r="AB132" s="24"/>
      <c r="AC132" s="24"/>
      <c r="AD132" s="24"/>
      <c r="AE132" s="24"/>
      <c r="AF132" s="24"/>
      <c r="AG132" s="23"/>
      <c r="AH132" s="24"/>
      <c r="AI132" s="24"/>
      <c r="AJ132" s="152"/>
      <c r="AK132" s="49"/>
      <c r="AL132" s="97"/>
      <c r="AM132" s="109"/>
      <c r="AN132" s="113"/>
      <c r="AO132" s="113"/>
      <c r="AP132" s="113"/>
      <c r="AQ132" s="154"/>
    </row>
    <row r="133" spans="1:43" s="1" customFormat="1" ht="15.45" customHeight="1" x14ac:dyDescent="0.25">
      <c r="A133" s="20"/>
      <c r="B133" s="21"/>
      <c r="C133" s="104"/>
      <c r="D133" s="100"/>
      <c r="E133" s="22"/>
      <c r="F133" s="23"/>
      <c r="G133" s="24"/>
      <c r="H133" s="23"/>
      <c r="I133" s="25"/>
      <c r="J133" s="23"/>
      <c r="K133" s="24"/>
      <c r="L133" s="23"/>
      <c r="M133" s="24"/>
      <c r="N133" s="23"/>
      <c r="O133" s="24"/>
      <c r="P133" s="23"/>
      <c r="Q133" s="22"/>
      <c r="R133" s="23"/>
      <c r="S133" s="24"/>
      <c r="T133" s="23"/>
      <c r="U133" s="24"/>
      <c r="V133" s="24"/>
      <c r="W133" s="22"/>
      <c r="X133" s="24"/>
      <c r="Y133" s="24"/>
      <c r="Z133" s="24"/>
      <c r="AA133" s="22"/>
      <c r="AB133" s="24"/>
      <c r="AC133" s="24"/>
      <c r="AD133" s="24"/>
      <c r="AE133" s="24"/>
      <c r="AF133" s="24"/>
      <c r="AG133" s="23"/>
      <c r="AH133" s="24"/>
      <c r="AI133" s="24"/>
      <c r="AJ133" s="152"/>
      <c r="AK133" s="49"/>
      <c r="AL133" s="97"/>
      <c r="AM133" s="109"/>
      <c r="AN133" s="113"/>
      <c r="AO133" s="113"/>
      <c r="AP133" s="113"/>
      <c r="AQ133" s="154"/>
    </row>
    <row r="134" spans="1:43" s="1" customFormat="1" ht="15.45" customHeight="1" x14ac:dyDescent="0.25">
      <c r="A134" s="20"/>
      <c r="B134" s="21"/>
      <c r="C134" s="104"/>
      <c r="D134" s="100"/>
      <c r="E134" s="22"/>
      <c r="F134" s="23"/>
      <c r="G134" s="24"/>
      <c r="H134" s="23"/>
      <c r="I134" s="25"/>
      <c r="J134" s="23"/>
      <c r="K134" s="24"/>
      <c r="L134" s="23"/>
      <c r="M134" s="24"/>
      <c r="N134" s="23"/>
      <c r="O134" s="24"/>
      <c r="P134" s="23"/>
      <c r="Q134" s="22"/>
      <c r="R134" s="23"/>
      <c r="S134" s="24"/>
      <c r="T134" s="23"/>
      <c r="U134" s="24"/>
      <c r="V134" s="24"/>
      <c r="W134" s="22"/>
      <c r="X134" s="24"/>
      <c r="Y134" s="24"/>
      <c r="Z134" s="24"/>
      <c r="AA134" s="22"/>
      <c r="AB134" s="24"/>
      <c r="AC134" s="24"/>
      <c r="AD134" s="24"/>
      <c r="AE134" s="24"/>
      <c r="AF134" s="24"/>
      <c r="AG134" s="23"/>
      <c r="AH134" s="24"/>
      <c r="AI134" s="24"/>
      <c r="AJ134" s="152"/>
      <c r="AK134" s="49"/>
      <c r="AL134" s="97"/>
      <c r="AM134" s="109"/>
      <c r="AN134" s="113"/>
      <c r="AO134" s="113"/>
      <c r="AP134" s="113"/>
      <c r="AQ134" s="154"/>
    </row>
    <row r="135" spans="1:43" s="1" customFormat="1" ht="15.45" customHeight="1" x14ac:dyDescent="0.25">
      <c r="A135" s="20"/>
      <c r="B135" s="21"/>
      <c r="C135" s="104"/>
      <c r="D135" s="100"/>
      <c r="E135" s="22"/>
      <c r="F135" s="23"/>
      <c r="G135" s="24"/>
      <c r="H135" s="23"/>
      <c r="I135" s="25"/>
      <c r="J135" s="23"/>
      <c r="K135" s="24"/>
      <c r="L135" s="23"/>
      <c r="M135" s="24"/>
      <c r="N135" s="23"/>
      <c r="O135" s="24"/>
      <c r="P135" s="23"/>
      <c r="Q135" s="22"/>
      <c r="R135" s="23"/>
      <c r="S135" s="24"/>
      <c r="T135" s="23"/>
      <c r="U135" s="24"/>
      <c r="V135" s="24"/>
      <c r="W135" s="22"/>
      <c r="X135" s="24"/>
      <c r="Y135" s="24"/>
      <c r="Z135" s="24"/>
      <c r="AA135" s="22"/>
      <c r="AB135" s="24"/>
      <c r="AC135" s="24"/>
      <c r="AD135" s="24"/>
      <c r="AE135" s="24"/>
      <c r="AF135" s="24"/>
      <c r="AG135" s="23"/>
      <c r="AH135" s="24"/>
      <c r="AI135" s="24"/>
      <c r="AJ135" s="152"/>
      <c r="AK135" s="49"/>
      <c r="AL135" s="97"/>
      <c r="AM135" s="109"/>
      <c r="AN135" s="113"/>
      <c r="AO135" s="113"/>
      <c r="AP135" s="113"/>
      <c r="AQ135" s="154"/>
    </row>
    <row r="136" spans="1:43" s="1" customFormat="1" ht="15.45" customHeight="1" x14ac:dyDescent="0.25">
      <c r="A136" s="20"/>
      <c r="B136" s="21"/>
      <c r="C136" s="104"/>
      <c r="D136" s="100"/>
      <c r="E136" s="22"/>
      <c r="F136" s="23"/>
      <c r="G136" s="24"/>
      <c r="H136" s="23"/>
      <c r="I136" s="25"/>
      <c r="J136" s="23"/>
      <c r="K136" s="24"/>
      <c r="L136" s="23"/>
      <c r="M136" s="24"/>
      <c r="N136" s="23"/>
      <c r="O136" s="24"/>
      <c r="P136" s="23"/>
      <c r="Q136" s="22"/>
      <c r="R136" s="23"/>
      <c r="S136" s="24"/>
      <c r="T136" s="23"/>
      <c r="U136" s="24"/>
      <c r="V136" s="24"/>
      <c r="W136" s="22"/>
      <c r="X136" s="24"/>
      <c r="Y136" s="24"/>
      <c r="Z136" s="24"/>
      <c r="AA136" s="22"/>
      <c r="AB136" s="24"/>
      <c r="AC136" s="24"/>
      <c r="AD136" s="24"/>
      <c r="AE136" s="24"/>
      <c r="AF136" s="24"/>
      <c r="AG136" s="23"/>
      <c r="AH136" s="24"/>
      <c r="AI136" s="24"/>
      <c r="AJ136" s="152"/>
      <c r="AK136" s="49"/>
      <c r="AL136" s="97"/>
      <c r="AM136" s="109"/>
      <c r="AN136" s="113"/>
      <c r="AO136" s="113"/>
      <c r="AP136" s="113"/>
      <c r="AQ136" s="154"/>
    </row>
    <row r="137" spans="1:43" s="1" customFormat="1" ht="15.45" customHeight="1" x14ac:dyDescent="0.25">
      <c r="A137" s="20"/>
      <c r="B137" s="21"/>
      <c r="C137" s="104"/>
      <c r="D137" s="100"/>
      <c r="E137" s="22"/>
      <c r="F137" s="23"/>
      <c r="G137" s="24"/>
      <c r="H137" s="23"/>
      <c r="I137" s="25"/>
      <c r="J137" s="23"/>
      <c r="K137" s="24"/>
      <c r="L137" s="23"/>
      <c r="M137" s="24"/>
      <c r="N137" s="23"/>
      <c r="O137" s="24"/>
      <c r="P137" s="23"/>
      <c r="Q137" s="22"/>
      <c r="R137" s="23"/>
      <c r="S137" s="24"/>
      <c r="T137" s="23"/>
      <c r="U137" s="24"/>
      <c r="V137" s="24"/>
      <c r="W137" s="22"/>
      <c r="X137" s="24"/>
      <c r="Y137" s="24"/>
      <c r="Z137" s="24"/>
      <c r="AA137" s="22"/>
      <c r="AB137" s="24"/>
      <c r="AC137" s="24"/>
      <c r="AD137" s="24"/>
      <c r="AE137" s="24"/>
      <c r="AF137" s="24"/>
      <c r="AG137" s="23"/>
      <c r="AH137" s="24"/>
      <c r="AI137" s="24"/>
      <c r="AJ137" s="152"/>
      <c r="AK137" s="49"/>
      <c r="AL137" s="97"/>
      <c r="AM137" s="109"/>
      <c r="AN137" s="113"/>
      <c r="AO137" s="113"/>
      <c r="AP137" s="113"/>
      <c r="AQ137" s="154"/>
    </row>
    <row r="138" spans="1:43" s="1" customFormat="1" ht="15.45" customHeight="1" x14ac:dyDescent="0.25">
      <c r="A138" s="20"/>
      <c r="B138" s="21"/>
      <c r="C138" s="104"/>
      <c r="D138" s="100"/>
      <c r="E138" s="22"/>
      <c r="F138" s="23"/>
      <c r="G138" s="24"/>
      <c r="H138" s="23"/>
      <c r="I138" s="25"/>
      <c r="J138" s="23"/>
      <c r="K138" s="24"/>
      <c r="L138" s="23"/>
      <c r="M138" s="24"/>
      <c r="N138" s="23"/>
      <c r="O138" s="24"/>
      <c r="P138" s="23"/>
      <c r="Q138" s="22"/>
      <c r="R138" s="23"/>
      <c r="S138" s="24"/>
      <c r="T138" s="23"/>
      <c r="U138" s="24"/>
      <c r="V138" s="24"/>
      <c r="W138" s="22"/>
      <c r="X138" s="24"/>
      <c r="Y138" s="24"/>
      <c r="Z138" s="24"/>
      <c r="AA138" s="22"/>
      <c r="AB138" s="24"/>
      <c r="AC138" s="24"/>
      <c r="AD138" s="24"/>
      <c r="AE138" s="24"/>
      <c r="AF138" s="24"/>
      <c r="AG138" s="23"/>
      <c r="AH138" s="24"/>
      <c r="AI138" s="24"/>
      <c r="AJ138" s="152"/>
      <c r="AK138" s="49"/>
      <c r="AL138" s="97"/>
      <c r="AM138" s="109"/>
      <c r="AN138" s="113"/>
      <c r="AO138" s="113"/>
      <c r="AP138" s="113"/>
      <c r="AQ138" s="154"/>
    </row>
    <row r="139" spans="1:43" s="1" customFormat="1" ht="15.45" customHeight="1" x14ac:dyDescent="0.25">
      <c r="A139" s="20"/>
      <c r="B139" s="21"/>
      <c r="C139" s="104"/>
      <c r="D139" s="100"/>
      <c r="E139" s="22"/>
      <c r="F139" s="23"/>
      <c r="G139" s="24"/>
      <c r="H139" s="23"/>
      <c r="I139" s="25"/>
      <c r="J139" s="23"/>
      <c r="K139" s="24"/>
      <c r="L139" s="23"/>
      <c r="M139" s="24"/>
      <c r="N139" s="23"/>
      <c r="O139" s="24"/>
      <c r="P139" s="23"/>
      <c r="Q139" s="22"/>
      <c r="R139" s="23"/>
      <c r="S139" s="24"/>
      <c r="T139" s="23"/>
      <c r="U139" s="24"/>
      <c r="V139" s="24"/>
      <c r="W139" s="22"/>
      <c r="X139" s="24"/>
      <c r="Y139" s="24"/>
      <c r="Z139" s="24"/>
      <c r="AA139" s="22"/>
      <c r="AB139" s="24"/>
      <c r="AC139" s="24"/>
      <c r="AD139" s="24"/>
      <c r="AE139" s="24"/>
      <c r="AF139" s="24"/>
      <c r="AG139" s="23"/>
      <c r="AH139" s="24"/>
      <c r="AI139" s="24"/>
      <c r="AJ139" s="152"/>
      <c r="AK139" s="49"/>
      <c r="AL139" s="97"/>
      <c r="AM139" s="109"/>
      <c r="AN139" s="113"/>
      <c r="AO139" s="113"/>
      <c r="AP139" s="113"/>
      <c r="AQ139" s="154"/>
    </row>
    <row r="140" spans="1:43" s="1" customFormat="1" ht="15.45" customHeight="1" x14ac:dyDescent="0.25">
      <c r="A140" s="20"/>
      <c r="B140" s="21"/>
      <c r="C140" s="104"/>
      <c r="D140" s="100"/>
      <c r="E140" s="22"/>
      <c r="F140" s="23"/>
      <c r="G140" s="24"/>
      <c r="H140" s="23"/>
      <c r="I140" s="25"/>
      <c r="J140" s="23"/>
      <c r="K140" s="24"/>
      <c r="L140" s="23"/>
      <c r="M140" s="24"/>
      <c r="N140" s="23"/>
      <c r="O140" s="24"/>
      <c r="P140" s="23"/>
      <c r="Q140" s="22"/>
      <c r="R140" s="23"/>
      <c r="S140" s="24"/>
      <c r="T140" s="23"/>
      <c r="U140" s="24"/>
      <c r="V140" s="24"/>
      <c r="W140" s="22"/>
      <c r="X140" s="24"/>
      <c r="Y140" s="24"/>
      <c r="Z140" s="24"/>
      <c r="AA140" s="22"/>
      <c r="AB140" s="24"/>
      <c r="AC140" s="24"/>
      <c r="AD140" s="24"/>
      <c r="AE140" s="24"/>
      <c r="AF140" s="24"/>
      <c r="AG140" s="23"/>
      <c r="AH140" s="24"/>
      <c r="AI140" s="24"/>
      <c r="AJ140" s="152"/>
      <c r="AK140" s="49"/>
      <c r="AL140" s="97"/>
      <c r="AM140" s="109"/>
      <c r="AN140" s="113"/>
      <c r="AO140" s="113"/>
      <c r="AP140" s="113"/>
      <c r="AQ140" s="154"/>
    </row>
    <row r="141" spans="1:43" s="1" customFormat="1" ht="15.45" customHeight="1" x14ac:dyDescent="0.25">
      <c r="A141" s="20"/>
      <c r="B141" s="21"/>
      <c r="C141" s="104"/>
      <c r="D141" s="100"/>
      <c r="E141" s="22"/>
      <c r="F141" s="23"/>
      <c r="G141" s="24"/>
      <c r="H141" s="23"/>
      <c r="I141" s="25"/>
      <c r="J141" s="23"/>
      <c r="K141" s="24"/>
      <c r="L141" s="23"/>
      <c r="M141" s="24"/>
      <c r="N141" s="23"/>
      <c r="O141" s="24"/>
      <c r="P141" s="23"/>
      <c r="Q141" s="22"/>
      <c r="R141" s="23"/>
      <c r="S141" s="24"/>
      <c r="T141" s="23"/>
      <c r="U141" s="24"/>
      <c r="V141" s="24"/>
      <c r="W141" s="22"/>
      <c r="X141" s="24"/>
      <c r="Y141" s="24"/>
      <c r="Z141" s="24"/>
      <c r="AA141" s="22"/>
      <c r="AB141" s="24"/>
      <c r="AC141" s="24"/>
      <c r="AD141" s="24"/>
      <c r="AE141" s="24"/>
      <c r="AF141" s="24"/>
      <c r="AG141" s="23"/>
      <c r="AH141" s="24"/>
      <c r="AI141" s="24"/>
      <c r="AJ141" s="152"/>
      <c r="AK141" s="49"/>
      <c r="AL141" s="97"/>
      <c r="AM141" s="109"/>
      <c r="AN141" s="113"/>
      <c r="AO141" s="113"/>
      <c r="AP141" s="113"/>
      <c r="AQ141" s="154"/>
    </row>
    <row r="142" spans="1:43" s="1" customFormat="1" ht="15.45" customHeight="1" x14ac:dyDescent="0.25">
      <c r="A142" s="20"/>
      <c r="B142" s="21"/>
      <c r="C142" s="104"/>
      <c r="D142" s="100"/>
      <c r="E142" s="22"/>
      <c r="F142" s="23"/>
      <c r="G142" s="24"/>
      <c r="H142" s="23"/>
      <c r="I142" s="25"/>
      <c r="J142" s="23"/>
      <c r="K142" s="24"/>
      <c r="L142" s="23"/>
      <c r="M142" s="24"/>
      <c r="N142" s="23"/>
      <c r="O142" s="24"/>
      <c r="P142" s="23"/>
      <c r="Q142" s="22"/>
      <c r="R142" s="23"/>
      <c r="S142" s="24"/>
      <c r="T142" s="23"/>
      <c r="U142" s="24"/>
      <c r="V142" s="24"/>
      <c r="W142" s="22"/>
      <c r="X142" s="24"/>
      <c r="Y142" s="24"/>
      <c r="Z142" s="24"/>
      <c r="AA142" s="22"/>
      <c r="AB142" s="24"/>
      <c r="AC142" s="24"/>
      <c r="AD142" s="24"/>
      <c r="AE142" s="24"/>
      <c r="AF142" s="24"/>
      <c r="AG142" s="23"/>
      <c r="AH142" s="24"/>
      <c r="AI142" s="24"/>
      <c r="AJ142" s="152"/>
      <c r="AK142" s="49"/>
      <c r="AL142" s="97"/>
      <c r="AM142" s="109"/>
      <c r="AN142" s="113"/>
      <c r="AO142" s="113"/>
      <c r="AP142" s="113"/>
      <c r="AQ142" s="154"/>
    </row>
    <row r="143" spans="1:43" s="1" customFormat="1" ht="15.45" customHeight="1" x14ac:dyDescent="0.25">
      <c r="A143" s="20"/>
      <c r="B143" s="21"/>
      <c r="C143" s="104"/>
      <c r="D143" s="100"/>
      <c r="E143" s="22"/>
      <c r="F143" s="23"/>
      <c r="G143" s="24"/>
      <c r="H143" s="23"/>
      <c r="I143" s="25"/>
      <c r="J143" s="23"/>
      <c r="K143" s="24"/>
      <c r="L143" s="23"/>
      <c r="M143" s="24"/>
      <c r="N143" s="23"/>
      <c r="O143" s="24"/>
      <c r="P143" s="23"/>
      <c r="Q143" s="22"/>
      <c r="R143" s="23"/>
      <c r="S143" s="24"/>
      <c r="T143" s="23"/>
      <c r="U143" s="24"/>
      <c r="V143" s="24"/>
      <c r="W143" s="22"/>
      <c r="X143" s="24"/>
      <c r="Y143" s="24"/>
      <c r="Z143" s="24"/>
      <c r="AA143" s="22"/>
      <c r="AB143" s="24"/>
      <c r="AC143" s="24"/>
      <c r="AD143" s="24"/>
      <c r="AE143" s="24"/>
      <c r="AF143" s="24"/>
      <c r="AG143" s="23"/>
      <c r="AH143" s="24"/>
      <c r="AI143" s="24"/>
      <c r="AJ143" s="152"/>
      <c r="AK143" s="49"/>
      <c r="AL143" s="97"/>
      <c r="AM143" s="109"/>
      <c r="AN143" s="113"/>
      <c r="AO143" s="113"/>
      <c r="AP143" s="113"/>
      <c r="AQ143" s="154"/>
    </row>
    <row r="144" spans="1:43" s="1" customFormat="1" ht="15.45" customHeight="1" x14ac:dyDescent="0.25">
      <c r="A144" s="20"/>
      <c r="B144" s="21"/>
      <c r="C144" s="104"/>
      <c r="D144" s="100"/>
      <c r="E144" s="22"/>
      <c r="F144" s="23"/>
      <c r="G144" s="24"/>
      <c r="H144" s="23"/>
      <c r="I144" s="25"/>
      <c r="J144" s="23"/>
      <c r="K144" s="24"/>
      <c r="L144" s="23"/>
      <c r="M144" s="24"/>
      <c r="N144" s="23"/>
      <c r="O144" s="24"/>
      <c r="P144" s="23"/>
      <c r="Q144" s="22"/>
      <c r="R144" s="23"/>
      <c r="S144" s="24"/>
      <c r="T144" s="23"/>
      <c r="U144" s="24"/>
      <c r="V144" s="24"/>
      <c r="W144" s="22"/>
      <c r="X144" s="24"/>
      <c r="Y144" s="24"/>
      <c r="Z144" s="24"/>
      <c r="AA144" s="22"/>
      <c r="AB144" s="24"/>
      <c r="AC144" s="24"/>
      <c r="AD144" s="24"/>
      <c r="AE144" s="24"/>
      <c r="AF144" s="24"/>
      <c r="AG144" s="23"/>
      <c r="AH144" s="24"/>
      <c r="AI144" s="24"/>
      <c r="AJ144" s="152"/>
      <c r="AK144" s="49"/>
      <c r="AL144" s="97"/>
      <c r="AM144" s="109"/>
      <c r="AN144" s="113"/>
      <c r="AO144" s="113"/>
      <c r="AP144" s="113"/>
      <c r="AQ144" s="154"/>
    </row>
    <row r="145" spans="1:43" s="1" customFormat="1" ht="15.45" customHeight="1" x14ac:dyDescent="0.25">
      <c r="A145" s="20"/>
      <c r="B145" s="21"/>
      <c r="C145" s="104"/>
      <c r="D145" s="100"/>
      <c r="E145" s="22"/>
      <c r="F145" s="23"/>
      <c r="G145" s="24"/>
      <c r="H145" s="23"/>
      <c r="I145" s="25"/>
      <c r="J145" s="23"/>
      <c r="K145" s="24"/>
      <c r="L145" s="23"/>
      <c r="M145" s="24"/>
      <c r="N145" s="23"/>
      <c r="O145" s="24"/>
      <c r="P145" s="23"/>
      <c r="Q145" s="22"/>
      <c r="R145" s="23"/>
      <c r="S145" s="24"/>
      <c r="T145" s="23"/>
      <c r="U145" s="24"/>
      <c r="V145" s="24"/>
      <c r="W145" s="22"/>
      <c r="X145" s="24"/>
      <c r="Y145" s="24"/>
      <c r="Z145" s="24"/>
      <c r="AA145" s="22"/>
      <c r="AB145" s="24"/>
      <c r="AC145" s="24"/>
      <c r="AD145" s="24"/>
      <c r="AE145" s="24"/>
      <c r="AF145" s="24"/>
      <c r="AG145" s="23"/>
      <c r="AH145" s="24"/>
      <c r="AI145" s="24"/>
      <c r="AJ145" s="152"/>
      <c r="AK145" s="49"/>
      <c r="AL145" s="97"/>
      <c r="AM145" s="109"/>
      <c r="AN145" s="113"/>
      <c r="AO145" s="113"/>
      <c r="AP145" s="113"/>
      <c r="AQ145" s="154"/>
    </row>
    <row r="146" spans="1:43" s="1" customFormat="1" ht="15.45" customHeight="1" x14ac:dyDescent="0.25">
      <c r="A146" s="20"/>
      <c r="B146" s="21"/>
      <c r="C146" s="104"/>
      <c r="D146" s="100"/>
      <c r="E146" s="22"/>
      <c r="F146" s="23"/>
      <c r="G146" s="24"/>
      <c r="H146" s="23"/>
      <c r="I146" s="25"/>
      <c r="J146" s="23"/>
      <c r="K146" s="24"/>
      <c r="L146" s="23"/>
      <c r="M146" s="24"/>
      <c r="N146" s="23"/>
      <c r="O146" s="24"/>
      <c r="P146" s="23"/>
      <c r="Q146" s="22"/>
      <c r="R146" s="23"/>
      <c r="S146" s="24"/>
      <c r="T146" s="23"/>
      <c r="U146" s="24"/>
      <c r="V146" s="24"/>
      <c r="W146" s="22"/>
      <c r="X146" s="24"/>
      <c r="Y146" s="24"/>
      <c r="Z146" s="24"/>
      <c r="AA146" s="22"/>
      <c r="AB146" s="24"/>
      <c r="AC146" s="24"/>
      <c r="AD146" s="24"/>
      <c r="AE146" s="24"/>
      <c r="AF146" s="24"/>
      <c r="AG146" s="23"/>
      <c r="AH146" s="24"/>
      <c r="AI146" s="24"/>
      <c r="AJ146" s="152"/>
      <c r="AK146" s="49"/>
      <c r="AL146" s="97"/>
      <c r="AM146" s="109"/>
      <c r="AN146" s="113"/>
      <c r="AO146" s="113"/>
      <c r="AP146" s="113"/>
      <c r="AQ146" s="154"/>
    </row>
    <row r="147" spans="1:43" s="1" customFormat="1" ht="15.45" customHeight="1" x14ac:dyDescent="0.25">
      <c r="A147" s="20"/>
      <c r="B147" s="21"/>
      <c r="C147" s="104"/>
      <c r="D147" s="100"/>
      <c r="E147" s="22"/>
      <c r="F147" s="23"/>
      <c r="G147" s="24"/>
      <c r="H147" s="23"/>
      <c r="I147" s="25"/>
      <c r="J147" s="23"/>
      <c r="K147" s="24"/>
      <c r="L147" s="23"/>
      <c r="M147" s="24"/>
      <c r="N147" s="23"/>
      <c r="O147" s="24"/>
      <c r="P147" s="23"/>
      <c r="Q147" s="22"/>
      <c r="R147" s="23"/>
      <c r="S147" s="24"/>
      <c r="T147" s="23"/>
      <c r="U147" s="24"/>
      <c r="V147" s="24"/>
      <c r="W147" s="22"/>
      <c r="X147" s="24"/>
      <c r="Y147" s="24"/>
      <c r="Z147" s="24"/>
      <c r="AA147" s="22"/>
      <c r="AB147" s="24"/>
      <c r="AC147" s="24"/>
      <c r="AD147" s="24"/>
      <c r="AE147" s="24"/>
      <c r="AF147" s="24"/>
      <c r="AG147" s="23"/>
      <c r="AH147" s="24"/>
      <c r="AI147" s="24"/>
      <c r="AJ147" s="152"/>
      <c r="AK147" s="49"/>
      <c r="AL147" s="97"/>
      <c r="AM147" s="109"/>
      <c r="AN147" s="113"/>
      <c r="AO147" s="113"/>
      <c r="AP147" s="113"/>
      <c r="AQ147" s="154"/>
    </row>
    <row r="148" spans="1:43" s="1" customFormat="1" ht="15.45" customHeight="1" x14ac:dyDescent="0.25">
      <c r="A148" s="20"/>
      <c r="B148" s="21"/>
      <c r="C148" s="104"/>
      <c r="D148" s="100"/>
      <c r="E148" s="22"/>
      <c r="F148" s="23"/>
      <c r="G148" s="24"/>
      <c r="H148" s="23"/>
      <c r="I148" s="25"/>
      <c r="J148" s="23"/>
      <c r="K148" s="24"/>
      <c r="L148" s="23"/>
      <c r="M148" s="24"/>
      <c r="N148" s="23"/>
      <c r="O148" s="24"/>
      <c r="P148" s="23"/>
      <c r="Q148" s="22"/>
      <c r="R148" s="23"/>
      <c r="S148" s="24"/>
      <c r="T148" s="23"/>
      <c r="U148" s="24"/>
      <c r="V148" s="24"/>
      <c r="W148" s="22"/>
      <c r="X148" s="24"/>
      <c r="Y148" s="24"/>
      <c r="Z148" s="24"/>
      <c r="AA148" s="22"/>
      <c r="AB148" s="24"/>
      <c r="AC148" s="24"/>
      <c r="AD148" s="24"/>
      <c r="AE148" s="24"/>
      <c r="AF148" s="24"/>
      <c r="AG148" s="23"/>
      <c r="AH148" s="24"/>
      <c r="AI148" s="24"/>
      <c r="AJ148" s="152"/>
      <c r="AK148" s="49"/>
      <c r="AL148" s="97"/>
      <c r="AM148" s="109"/>
      <c r="AN148" s="113"/>
      <c r="AO148" s="113"/>
      <c r="AP148" s="113"/>
      <c r="AQ148" s="154"/>
    </row>
    <row r="149" spans="1:43" s="1" customFormat="1" ht="15.45" customHeight="1" x14ac:dyDescent="0.25">
      <c r="A149" s="20"/>
      <c r="B149" s="21"/>
      <c r="C149" s="104"/>
      <c r="D149" s="100"/>
      <c r="E149" s="22"/>
      <c r="F149" s="23"/>
      <c r="G149" s="24"/>
      <c r="H149" s="23"/>
      <c r="I149" s="25"/>
      <c r="J149" s="23"/>
      <c r="K149" s="24"/>
      <c r="L149" s="23"/>
      <c r="M149" s="24"/>
      <c r="N149" s="23"/>
      <c r="O149" s="24"/>
      <c r="P149" s="23"/>
      <c r="Q149" s="22"/>
      <c r="R149" s="23"/>
      <c r="S149" s="24"/>
      <c r="T149" s="23"/>
      <c r="U149" s="24"/>
      <c r="V149" s="24"/>
      <c r="W149" s="22"/>
      <c r="X149" s="24"/>
      <c r="Y149" s="24"/>
      <c r="Z149" s="24"/>
      <c r="AA149" s="22"/>
      <c r="AB149" s="24"/>
      <c r="AC149" s="24"/>
      <c r="AD149" s="24"/>
      <c r="AE149" s="24"/>
      <c r="AF149" s="24"/>
      <c r="AG149" s="23"/>
      <c r="AH149" s="24"/>
      <c r="AI149" s="24"/>
      <c r="AJ149" s="152"/>
      <c r="AK149" s="49"/>
      <c r="AL149" s="97"/>
      <c r="AM149" s="109"/>
      <c r="AN149" s="113"/>
      <c r="AO149" s="113"/>
      <c r="AP149" s="113"/>
      <c r="AQ149" s="154"/>
    </row>
    <row r="150" spans="1:43" s="1" customFormat="1" ht="15.45" customHeight="1" thickBot="1" x14ac:dyDescent="0.3">
      <c r="A150" s="43"/>
      <c r="B150" s="44"/>
      <c r="C150" s="105"/>
      <c r="D150" s="101"/>
      <c r="E150" s="45"/>
      <c r="F150" s="46"/>
      <c r="G150" s="47"/>
      <c r="H150" s="46"/>
      <c r="I150" s="48"/>
      <c r="J150" s="46"/>
      <c r="K150" s="47"/>
      <c r="L150" s="46"/>
      <c r="M150" s="47"/>
      <c r="N150" s="46"/>
      <c r="O150" s="47"/>
      <c r="P150" s="46"/>
      <c r="Q150" s="45"/>
      <c r="R150" s="46"/>
      <c r="S150" s="47"/>
      <c r="T150" s="46"/>
      <c r="U150" s="47"/>
      <c r="V150" s="47"/>
      <c r="W150" s="45"/>
      <c r="X150" s="47"/>
      <c r="Y150" s="47"/>
      <c r="Z150" s="47"/>
      <c r="AA150" s="45"/>
      <c r="AB150" s="47"/>
      <c r="AC150" s="47"/>
      <c r="AD150" s="47"/>
      <c r="AE150" s="47"/>
      <c r="AF150" s="47"/>
      <c r="AG150" s="46"/>
      <c r="AH150" s="47"/>
      <c r="AI150" s="47"/>
      <c r="AJ150" s="153"/>
      <c r="AK150" s="50"/>
      <c r="AL150" s="98"/>
      <c r="AM150" s="110"/>
      <c r="AN150" s="114"/>
      <c r="AO150" s="114"/>
      <c r="AP150" s="114"/>
      <c r="AQ150" s="157"/>
    </row>
    <row r="151" spans="1:43" s="1" customFormat="1" x14ac:dyDescent="0.25">
      <c r="AC151" s="11"/>
      <c r="AD151" s="11"/>
      <c r="AE151" s="11"/>
      <c r="AF151" s="11"/>
      <c r="AG151" s="16"/>
      <c r="AH151" s="11"/>
      <c r="AI151" s="11"/>
      <c r="AJ151" s="11"/>
      <c r="AK151" s="14"/>
      <c r="AL151" s="11"/>
    </row>
    <row r="152" spans="1:43" s="1" customFormat="1" x14ac:dyDescent="0.25">
      <c r="AC152" s="11"/>
      <c r="AD152" s="11"/>
      <c r="AE152" s="11"/>
      <c r="AF152" s="11"/>
      <c r="AG152" s="16"/>
      <c r="AH152" s="11"/>
      <c r="AI152" s="11"/>
      <c r="AJ152" s="11"/>
      <c r="AK152" s="14"/>
      <c r="AL152" s="11"/>
    </row>
    <row r="153" spans="1:43" s="1" customFormat="1" x14ac:dyDescent="0.25">
      <c r="C153" s="7"/>
      <c r="AC153" s="11"/>
      <c r="AD153" s="11"/>
      <c r="AE153" s="11"/>
      <c r="AF153" s="11"/>
      <c r="AG153" s="16"/>
      <c r="AH153" s="11"/>
      <c r="AI153" s="11"/>
      <c r="AJ153" s="11"/>
      <c r="AK153" s="14"/>
      <c r="AL153" s="11"/>
    </row>
    <row r="154" spans="1:43" s="1" customFormat="1" x14ac:dyDescent="0.25">
      <c r="C154" s="7"/>
      <c r="AC154" s="11"/>
      <c r="AD154" s="11"/>
      <c r="AE154" s="11"/>
      <c r="AF154" s="11"/>
      <c r="AG154" s="16"/>
      <c r="AH154" s="11"/>
      <c r="AI154" s="11"/>
      <c r="AJ154" s="11"/>
      <c r="AK154" s="14"/>
      <c r="AL154" s="11"/>
    </row>
    <row r="155" spans="1:43" s="1" customFormat="1" x14ac:dyDescent="0.25">
      <c r="C155" s="7"/>
      <c r="AC155" s="11"/>
      <c r="AD155" s="11"/>
      <c r="AE155" s="11"/>
      <c r="AF155" s="11"/>
      <c r="AG155" s="16"/>
      <c r="AH155" s="11"/>
      <c r="AI155" s="11"/>
      <c r="AJ155" s="11"/>
      <c r="AK155" s="14"/>
      <c r="AL155" s="11"/>
    </row>
    <row r="156" spans="1:43" s="1" customFormat="1" x14ac:dyDescent="0.25">
      <c r="C156" s="7"/>
      <c r="AC156" s="11"/>
      <c r="AD156" s="11"/>
      <c r="AE156" s="11"/>
      <c r="AF156" s="11"/>
      <c r="AG156" s="16"/>
      <c r="AH156" s="11"/>
      <c r="AI156" s="11"/>
      <c r="AJ156" s="11"/>
      <c r="AK156" s="14"/>
      <c r="AL156" s="11"/>
    </row>
    <row r="157" spans="1:43" s="1" customFormat="1" x14ac:dyDescent="0.25">
      <c r="C157" s="7"/>
      <c r="AC157" s="11"/>
      <c r="AD157" s="11"/>
      <c r="AE157" s="11"/>
      <c r="AF157" s="11"/>
      <c r="AG157" s="16"/>
      <c r="AH157" s="11"/>
      <c r="AI157" s="11"/>
      <c r="AJ157" s="11"/>
      <c r="AK157" s="14"/>
      <c r="AL157" s="11"/>
    </row>
    <row r="158" spans="1:43" s="1" customFormat="1" x14ac:dyDescent="0.25">
      <c r="C158" s="7"/>
      <c r="AC158" s="11"/>
      <c r="AD158" s="11"/>
      <c r="AE158" s="11"/>
      <c r="AF158" s="11"/>
      <c r="AG158" s="16"/>
      <c r="AH158" s="11"/>
      <c r="AI158" s="11"/>
      <c r="AJ158" s="11"/>
      <c r="AK158" s="14"/>
      <c r="AL158" s="11"/>
    </row>
    <row r="159" spans="1:43" s="1" customFormat="1" x14ac:dyDescent="0.25">
      <c r="C159" s="7"/>
      <c r="AC159" s="11"/>
      <c r="AD159" s="11"/>
      <c r="AE159" s="11"/>
      <c r="AF159" s="11"/>
      <c r="AG159" s="16"/>
      <c r="AH159" s="11"/>
      <c r="AI159" s="11"/>
      <c r="AJ159" s="11"/>
      <c r="AK159" s="14"/>
      <c r="AL159" s="11"/>
    </row>
    <row r="160" spans="1:43" s="1" customFormat="1" x14ac:dyDescent="0.25">
      <c r="C160" s="7"/>
      <c r="AC160" s="11"/>
      <c r="AD160" s="11"/>
      <c r="AE160" s="11"/>
      <c r="AF160" s="11"/>
      <c r="AG160" s="16"/>
      <c r="AH160" s="11"/>
      <c r="AI160" s="11"/>
      <c r="AJ160" s="11"/>
      <c r="AK160" s="14"/>
      <c r="AL160" s="11"/>
    </row>
    <row r="161" spans="3:38" s="1" customFormat="1" x14ac:dyDescent="0.25">
      <c r="C161" s="7"/>
      <c r="AC161" s="11"/>
      <c r="AD161" s="11"/>
      <c r="AE161" s="11"/>
      <c r="AF161" s="11"/>
      <c r="AG161" s="16"/>
      <c r="AH161" s="11"/>
      <c r="AI161" s="11"/>
      <c r="AJ161" s="11"/>
      <c r="AK161" s="14"/>
      <c r="AL161" s="11"/>
    </row>
    <row r="162" spans="3:38" s="1" customFormat="1" x14ac:dyDescent="0.25">
      <c r="C162" s="7"/>
      <c r="AC162" s="11"/>
      <c r="AD162" s="11"/>
      <c r="AE162" s="11"/>
      <c r="AF162" s="11"/>
      <c r="AG162" s="16"/>
      <c r="AH162" s="11"/>
      <c r="AI162" s="11"/>
      <c r="AJ162" s="11"/>
      <c r="AK162" s="14"/>
      <c r="AL162" s="11"/>
    </row>
    <row r="163" spans="3:38" s="1" customFormat="1" x14ac:dyDescent="0.25">
      <c r="C163" s="7"/>
      <c r="AC163" s="11"/>
      <c r="AD163" s="11"/>
      <c r="AE163" s="11"/>
      <c r="AF163" s="11"/>
      <c r="AG163" s="16"/>
      <c r="AH163" s="11"/>
      <c r="AI163" s="11"/>
      <c r="AJ163" s="11"/>
      <c r="AK163" s="14"/>
      <c r="AL163" s="11"/>
    </row>
    <row r="164" spans="3:38" s="1" customFormat="1" x14ac:dyDescent="0.25">
      <c r="C164" s="7"/>
      <c r="AC164" s="11"/>
      <c r="AD164" s="11"/>
      <c r="AE164" s="11"/>
      <c r="AF164" s="11"/>
      <c r="AG164" s="16"/>
      <c r="AH164" s="11"/>
      <c r="AI164" s="11"/>
      <c r="AJ164" s="11"/>
      <c r="AK164" s="14"/>
      <c r="AL164" s="11"/>
    </row>
    <row r="165" spans="3:38" s="1" customFormat="1" x14ac:dyDescent="0.25">
      <c r="C165" s="7"/>
      <c r="AC165" s="11"/>
      <c r="AD165" s="11"/>
      <c r="AE165" s="11"/>
      <c r="AF165" s="11"/>
      <c r="AG165" s="16"/>
      <c r="AH165" s="11"/>
      <c r="AI165" s="11"/>
      <c r="AJ165" s="11"/>
      <c r="AK165" s="14"/>
      <c r="AL165" s="11"/>
    </row>
    <row r="166" spans="3:38" s="1" customFormat="1" x14ac:dyDescent="0.25">
      <c r="C166" s="7"/>
      <c r="AC166" s="11"/>
      <c r="AD166" s="11"/>
      <c r="AE166" s="11"/>
      <c r="AF166" s="11"/>
      <c r="AG166" s="16"/>
      <c r="AH166" s="11"/>
      <c r="AI166" s="11"/>
      <c r="AJ166" s="11"/>
      <c r="AK166" s="14"/>
      <c r="AL166" s="11"/>
    </row>
    <row r="167" spans="3:38" s="1" customFormat="1" x14ac:dyDescent="0.25">
      <c r="C167" s="7"/>
      <c r="AC167" s="11"/>
      <c r="AD167" s="11"/>
      <c r="AE167" s="11"/>
      <c r="AF167" s="11"/>
      <c r="AG167" s="16"/>
      <c r="AH167" s="11"/>
      <c r="AI167" s="11"/>
      <c r="AJ167" s="11"/>
      <c r="AK167" s="14"/>
      <c r="AL167" s="11"/>
    </row>
    <row r="168" spans="3:38" s="1" customFormat="1" x14ac:dyDescent="0.25">
      <c r="C168" s="7"/>
      <c r="AC168" s="11"/>
      <c r="AD168" s="11"/>
      <c r="AE168" s="11"/>
      <c r="AF168" s="11"/>
      <c r="AG168" s="16"/>
      <c r="AH168" s="11"/>
      <c r="AI168" s="11"/>
      <c r="AJ168" s="11"/>
      <c r="AK168" s="14"/>
      <c r="AL168" s="11"/>
    </row>
    <row r="169" spans="3:38" s="1" customFormat="1" x14ac:dyDescent="0.25">
      <c r="C169" s="7"/>
      <c r="AC169" s="11"/>
      <c r="AD169" s="11"/>
      <c r="AE169" s="11"/>
      <c r="AF169" s="11"/>
      <c r="AG169" s="16"/>
      <c r="AH169" s="11"/>
      <c r="AI169" s="11"/>
      <c r="AJ169" s="11"/>
      <c r="AK169" s="14"/>
      <c r="AL169" s="11"/>
    </row>
    <row r="170" spans="3:38" s="1" customFormat="1" x14ac:dyDescent="0.25">
      <c r="C170" s="7"/>
      <c r="AC170" s="11"/>
      <c r="AD170" s="11"/>
      <c r="AE170" s="11"/>
      <c r="AF170" s="11"/>
      <c r="AG170" s="16"/>
      <c r="AH170" s="11"/>
      <c r="AI170" s="11"/>
      <c r="AJ170" s="11"/>
      <c r="AK170" s="14"/>
      <c r="AL170" s="11"/>
    </row>
    <row r="171" spans="3:38" s="1" customFormat="1" x14ac:dyDescent="0.25">
      <c r="C171" s="7"/>
      <c r="AC171" s="11"/>
      <c r="AD171" s="11"/>
      <c r="AE171" s="11"/>
      <c r="AF171" s="11"/>
      <c r="AG171" s="16"/>
      <c r="AH171" s="11"/>
      <c r="AI171" s="11"/>
      <c r="AJ171" s="11"/>
      <c r="AK171" s="14"/>
      <c r="AL171" s="11"/>
    </row>
    <row r="172" spans="3:38" s="1" customFormat="1" x14ac:dyDescent="0.25">
      <c r="C172" s="7"/>
      <c r="AC172" s="11"/>
      <c r="AD172" s="11"/>
      <c r="AE172" s="11"/>
      <c r="AF172" s="11"/>
      <c r="AG172" s="16"/>
      <c r="AH172" s="11"/>
      <c r="AI172" s="11"/>
      <c r="AJ172" s="11"/>
      <c r="AK172" s="14"/>
      <c r="AL172" s="11"/>
    </row>
    <row r="173" spans="3:38" s="1" customFormat="1" x14ac:dyDescent="0.25">
      <c r="C173" s="7"/>
      <c r="AC173" s="11"/>
      <c r="AD173" s="11"/>
      <c r="AE173" s="11"/>
      <c r="AF173" s="11"/>
      <c r="AG173" s="16"/>
      <c r="AH173" s="11"/>
      <c r="AI173" s="11"/>
      <c r="AJ173" s="11"/>
      <c r="AK173" s="14"/>
      <c r="AL173" s="11"/>
    </row>
    <row r="174" spans="3:38" s="1" customFormat="1" x14ac:dyDescent="0.25">
      <c r="C174" s="7"/>
      <c r="AC174" s="11"/>
      <c r="AD174" s="11"/>
      <c r="AE174" s="11"/>
      <c r="AF174" s="11"/>
      <c r="AG174" s="16"/>
      <c r="AH174" s="11"/>
      <c r="AI174" s="11"/>
      <c r="AJ174" s="11"/>
      <c r="AK174" s="14"/>
      <c r="AL174" s="11"/>
    </row>
    <row r="175" spans="3:38" s="1" customFormat="1" x14ac:dyDescent="0.25">
      <c r="C175" s="7"/>
      <c r="AC175" s="11"/>
      <c r="AD175" s="11"/>
      <c r="AE175" s="11"/>
      <c r="AF175" s="11"/>
      <c r="AG175" s="16"/>
      <c r="AH175" s="11"/>
      <c r="AI175" s="11"/>
      <c r="AJ175" s="11"/>
      <c r="AK175" s="14"/>
      <c r="AL175" s="11"/>
    </row>
    <row r="176" spans="3:38" s="1" customFormat="1" x14ac:dyDescent="0.25">
      <c r="C176" s="7"/>
      <c r="AC176" s="11"/>
      <c r="AD176" s="11"/>
      <c r="AE176" s="11"/>
      <c r="AF176" s="11"/>
      <c r="AG176" s="16"/>
      <c r="AH176" s="11"/>
      <c r="AI176" s="11"/>
      <c r="AJ176" s="11"/>
      <c r="AK176" s="14"/>
      <c r="AL176" s="11"/>
    </row>
    <row r="177" spans="3:38" s="1" customFormat="1" x14ac:dyDescent="0.25">
      <c r="C177" s="7"/>
      <c r="AC177" s="11"/>
      <c r="AD177" s="11"/>
      <c r="AE177" s="11"/>
      <c r="AF177" s="11"/>
      <c r="AG177" s="16"/>
      <c r="AH177" s="11"/>
      <c r="AI177" s="11"/>
      <c r="AJ177" s="11"/>
      <c r="AK177" s="14"/>
      <c r="AL177" s="11"/>
    </row>
    <row r="178" spans="3:38" s="1" customFormat="1" x14ac:dyDescent="0.25">
      <c r="C178" s="7"/>
      <c r="AC178" s="11"/>
      <c r="AD178" s="11"/>
      <c r="AE178" s="11"/>
      <c r="AF178" s="11"/>
      <c r="AG178" s="16"/>
      <c r="AH178" s="11"/>
      <c r="AI178" s="11"/>
      <c r="AJ178" s="11"/>
      <c r="AK178" s="14"/>
      <c r="AL178" s="11"/>
    </row>
    <row r="179" spans="3:38" s="1" customFormat="1" x14ac:dyDescent="0.25">
      <c r="C179" s="7"/>
      <c r="AC179" s="11"/>
      <c r="AD179" s="11"/>
      <c r="AE179" s="11"/>
      <c r="AF179" s="11"/>
      <c r="AG179" s="16"/>
      <c r="AH179" s="11"/>
      <c r="AI179" s="11"/>
      <c r="AJ179" s="11"/>
      <c r="AK179" s="14"/>
      <c r="AL179" s="11"/>
    </row>
    <row r="180" spans="3:38" s="1" customFormat="1" x14ac:dyDescent="0.25">
      <c r="C180" s="7"/>
      <c r="AC180" s="11"/>
      <c r="AD180" s="11"/>
      <c r="AE180" s="11"/>
      <c r="AF180" s="11"/>
      <c r="AG180" s="16"/>
      <c r="AH180" s="11"/>
      <c r="AI180" s="11"/>
      <c r="AJ180" s="11"/>
      <c r="AK180" s="14"/>
      <c r="AL180" s="11"/>
    </row>
    <row r="181" spans="3:38" s="1" customFormat="1" x14ac:dyDescent="0.25">
      <c r="C181" s="7"/>
      <c r="AC181" s="11"/>
      <c r="AD181" s="11"/>
      <c r="AE181" s="11"/>
      <c r="AF181" s="11"/>
      <c r="AG181" s="16"/>
      <c r="AH181" s="11"/>
      <c r="AI181" s="11"/>
      <c r="AJ181" s="11"/>
      <c r="AK181" s="14"/>
      <c r="AL181" s="11"/>
    </row>
    <row r="182" spans="3:38" s="1" customFormat="1" x14ac:dyDescent="0.25">
      <c r="C182" s="7"/>
      <c r="AC182" s="11"/>
      <c r="AD182" s="11"/>
      <c r="AE182" s="11"/>
      <c r="AF182" s="11"/>
      <c r="AG182" s="16"/>
      <c r="AH182" s="11"/>
      <c r="AI182" s="11"/>
      <c r="AJ182" s="11"/>
      <c r="AK182" s="14"/>
      <c r="AL182" s="11"/>
    </row>
    <row r="183" spans="3:38" s="1" customFormat="1" x14ac:dyDescent="0.25">
      <c r="C183" s="7"/>
      <c r="AC183" s="11"/>
      <c r="AD183" s="11"/>
      <c r="AE183" s="11"/>
      <c r="AF183" s="11"/>
      <c r="AG183" s="16"/>
      <c r="AH183" s="11"/>
      <c r="AI183" s="11"/>
      <c r="AJ183" s="11"/>
      <c r="AK183" s="14"/>
      <c r="AL183" s="11"/>
    </row>
    <row r="184" spans="3:38" s="1" customFormat="1" x14ac:dyDescent="0.25">
      <c r="C184" s="7"/>
      <c r="AC184" s="11"/>
      <c r="AD184" s="11"/>
      <c r="AE184" s="11"/>
      <c r="AF184" s="11"/>
      <c r="AG184" s="16"/>
      <c r="AH184" s="11"/>
      <c r="AI184" s="11"/>
      <c r="AJ184" s="11"/>
      <c r="AK184" s="14"/>
      <c r="AL184" s="11"/>
    </row>
    <row r="185" spans="3:38" s="1" customFormat="1" x14ac:dyDescent="0.25">
      <c r="C185" s="7"/>
      <c r="AC185" s="11"/>
      <c r="AD185" s="11"/>
      <c r="AE185" s="11"/>
      <c r="AF185" s="11"/>
      <c r="AG185" s="16"/>
      <c r="AH185" s="11"/>
      <c r="AI185" s="11"/>
      <c r="AJ185" s="11"/>
      <c r="AK185" s="14"/>
      <c r="AL185" s="11"/>
    </row>
    <row r="186" spans="3:38" s="1" customFormat="1" x14ac:dyDescent="0.25">
      <c r="C186" s="7"/>
      <c r="AC186" s="11"/>
      <c r="AD186" s="11"/>
      <c r="AE186" s="11"/>
      <c r="AF186" s="11"/>
      <c r="AG186" s="16"/>
      <c r="AH186" s="11"/>
      <c r="AI186" s="11"/>
      <c r="AJ186" s="11"/>
      <c r="AK186" s="14"/>
      <c r="AL186" s="11"/>
    </row>
    <row r="187" spans="3:38" s="1" customFormat="1" x14ac:dyDescent="0.25">
      <c r="C187" s="7"/>
      <c r="AC187" s="11"/>
      <c r="AD187" s="11"/>
      <c r="AE187" s="11"/>
      <c r="AF187" s="11"/>
      <c r="AG187" s="16"/>
      <c r="AH187" s="11"/>
      <c r="AI187" s="11"/>
      <c r="AJ187" s="11"/>
      <c r="AK187" s="14"/>
      <c r="AL187" s="11"/>
    </row>
    <row r="188" spans="3:38" s="1" customFormat="1" x14ac:dyDescent="0.25">
      <c r="C188" s="7"/>
      <c r="AC188" s="11"/>
      <c r="AD188" s="11"/>
      <c r="AE188" s="11"/>
      <c r="AF188" s="11"/>
      <c r="AG188" s="16"/>
      <c r="AH188" s="11"/>
      <c r="AI188" s="11"/>
      <c r="AJ188" s="11"/>
      <c r="AK188" s="14"/>
      <c r="AL188" s="11"/>
    </row>
    <row r="189" spans="3:38" s="1" customFormat="1" x14ac:dyDescent="0.25">
      <c r="C189" s="7"/>
      <c r="AC189" s="11"/>
      <c r="AD189" s="11"/>
      <c r="AE189" s="11"/>
      <c r="AF189" s="11"/>
      <c r="AG189" s="16"/>
      <c r="AH189" s="11"/>
      <c r="AI189" s="11"/>
      <c r="AJ189" s="11"/>
      <c r="AK189" s="14"/>
      <c r="AL189" s="11"/>
    </row>
    <row r="190" spans="3:38" s="1" customFormat="1" x14ac:dyDescent="0.25">
      <c r="C190" s="7"/>
      <c r="AC190" s="11"/>
      <c r="AD190" s="11"/>
      <c r="AE190" s="11"/>
      <c r="AF190" s="11"/>
      <c r="AG190" s="16"/>
      <c r="AH190" s="11"/>
      <c r="AI190" s="11"/>
      <c r="AJ190" s="11"/>
      <c r="AK190" s="14"/>
      <c r="AL190" s="11"/>
    </row>
    <row r="191" spans="3:38" s="1" customFormat="1" x14ac:dyDescent="0.25">
      <c r="C191" s="7"/>
      <c r="AC191" s="11"/>
      <c r="AD191" s="11"/>
      <c r="AE191" s="11"/>
      <c r="AF191" s="11"/>
      <c r="AG191" s="16"/>
      <c r="AH191" s="11"/>
      <c r="AI191" s="11"/>
      <c r="AJ191" s="11"/>
      <c r="AK191" s="14"/>
      <c r="AL191" s="11"/>
    </row>
    <row r="192" spans="3:38" s="1" customFormat="1" x14ac:dyDescent="0.25">
      <c r="C192" s="7"/>
      <c r="AC192" s="11"/>
      <c r="AD192" s="11"/>
      <c r="AE192" s="11"/>
      <c r="AF192" s="11"/>
      <c r="AG192" s="16"/>
      <c r="AH192" s="11"/>
      <c r="AI192" s="11"/>
      <c r="AJ192" s="11"/>
      <c r="AK192" s="14"/>
      <c r="AL192" s="11"/>
    </row>
    <row r="193" spans="3:38" s="1" customFormat="1" x14ac:dyDescent="0.25">
      <c r="C193" s="7"/>
      <c r="AC193" s="11"/>
      <c r="AD193" s="11"/>
      <c r="AE193" s="11"/>
      <c r="AF193" s="11"/>
      <c r="AG193" s="16"/>
      <c r="AH193" s="11"/>
      <c r="AI193" s="11"/>
      <c r="AJ193" s="11"/>
      <c r="AK193" s="14"/>
      <c r="AL193" s="11"/>
    </row>
    <row r="194" spans="3:38" s="1" customFormat="1" x14ac:dyDescent="0.25">
      <c r="C194" s="7"/>
      <c r="AC194" s="11"/>
      <c r="AD194" s="11"/>
      <c r="AE194" s="11"/>
      <c r="AF194" s="11"/>
      <c r="AG194" s="16"/>
      <c r="AH194" s="11"/>
      <c r="AI194" s="11"/>
      <c r="AJ194" s="11"/>
      <c r="AK194" s="14"/>
      <c r="AL194" s="11"/>
    </row>
    <row r="195" spans="3:38" s="1" customFormat="1" x14ac:dyDescent="0.25">
      <c r="C195" s="7"/>
      <c r="AC195" s="11"/>
      <c r="AD195" s="11"/>
      <c r="AE195" s="11"/>
      <c r="AF195" s="11"/>
      <c r="AG195" s="16"/>
      <c r="AH195" s="11"/>
      <c r="AI195" s="11"/>
      <c r="AJ195" s="11"/>
      <c r="AK195" s="14"/>
      <c r="AL195" s="11"/>
    </row>
    <row r="196" spans="3:38" s="1" customFormat="1" x14ac:dyDescent="0.25">
      <c r="C196" s="7"/>
      <c r="AC196" s="11"/>
      <c r="AD196" s="11"/>
      <c r="AE196" s="11"/>
      <c r="AF196" s="11"/>
      <c r="AG196" s="16"/>
      <c r="AH196" s="11"/>
      <c r="AI196" s="11"/>
      <c r="AJ196" s="11"/>
      <c r="AK196" s="14"/>
      <c r="AL196" s="11"/>
    </row>
    <row r="197" spans="3:38" s="1" customFormat="1" x14ac:dyDescent="0.25">
      <c r="C197" s="7"/>
      <c r="AC197" s="11"/>
      <c r="AD197" s="11"/>
      <c r="AE197" s="11"/>
      <c r="AF197" s="11"/>
      <c r="AG197" s="16"/>
      <c r="AH197" s="11"/>
      <c r="AI197" s="11"/>
      <c r="AJ197" s="11"/>
      <c r="AK197" s="14"/>
      <c r="AL197" s="11"/>
    </row>
    <row r="198" spans="3:38" s="1" customFormat="1" x14ac:dyDescent="0.25">
      <c r="C198" s="7"/>
      <c r="AC198" s="11"/>
      <c r="AD198" s="11"/>
      <c r="AE198" s="11"/>
      <c r="AF198" s="11"/>
      <c r="AG198" s="16"/>
      <c r="AH198" s="11"/>
      <c r="AI198" s="11"/>
      <c r="AJ198" s="11"/>
      <c r="AK198" s="14"/>
      <c r="AL198" s="11"/>
    </row>
    <row r="199" spans="3:38" s="1" customFormat="1" x14ac:dyDescent="0.25">
      <c r="C199" s="7"/>
      <c r="AC199" s="11"/>
      <c r="AD199" s="11"/>
      <c r="AE199" s="11"/>
      <c r="AF199" s="11"/>
      <c r="AG199" s="16"/>
      <c r="AH199" s="11"/>
      <c r="AI199" s="11"/>
      <c r="AJ199" s="11"/>
      <c r="AK199" s="14"/>
      <c r="AL199" s="11"/>
    </row>
    <row r="200" spans="3:38" s="1" customFormat="1" x14ac:dyDescent="0.25">
      <c r="C200" s="7"/>
      <c r="AC200" s="11"/>
      <c r="AD200" s="11"/>
      <c r="AE200" s="11"/>
      <c r="AF200" s="11"/>
      <c r="AG200" s="16"/>
      <c r="AH200" s="11"/>
      <c r="AI200" s="11"/>
      <c r="AJ200" s="11"/>
      <c r="AK200" s="14"/>
      <c r="AL200" s="11"/>
    </row>
    <row r="201" spans="3:38" s="1" customFormat="1" x14ac:dyDescent="0.25">
      <c r="C201" s="7"/>
      <c r="AC201" s="11"/>
      <c r="AD201" s="11"/>
      <c r="AE201" s="11"/>
      <c r="AF201" s="11"/>
      <c r="AG201" s="16"/>
      <c r="AH201" s="11"/>
      <c r="AI201" s="11"/>
      <c r="AJ201" s="11"/>
      <c r="AK201" s="14"/>
      <c r="AL201" s="11"/>
    </row>
    <row r="202" spans="3:38" s="1" customFormat="1" x14ac:dyDescent="0.25">
      <c r="C202" s="7"/>
      <c r="AC202" s="11"/>
      <c r="AD202" s="11"/>
      <c r="AE202" s="11"/>
      <c r="AF202" s="11"/>
      <c r="AG202" s="16"/>
      <c r="AH202" s="11"/>
      <c r="AI202" s="11"/>
      <c r="AJ202" s="11"/>
      <c r="AK202" s="14"/>
      <c r="AL202" s="11"/>
    </row>
    <row r="203" spans="3:38" s="1" customFormat="1" x14ac:dyDescent="0.25">
      <c r="C203" s="7"/>
      <c r="AC203" s="11"/>
      <c r="AD203" s="11"/>
      <c r="AE203" s="11"/>
      <c r="AF203" s="11"/>
      <c r="AG203" s="16"/>
      <c r="AH203" s="11"/>
      <c r="AI203" s="11"/>
      <c r="AJ203" s="11"/>
      <c r="AK203" s="14"/>
      <c r="AL203" s="11"/>
    </row>
    <row r="204" spans="3:38" s="1" customFormat="1" x14ac:dyDescent="0.25">
      <c r="C204" s="7"/>
      <c r="AC204" s="11"/>
      <c r="AD204" s="11"/>
      <c r="AE204" s="11"/>
      <c r="AF204" s="11"/>
      <c r="AG204" s="16"/>
      <c r="AH204" s="11"/>
      <c r="AI204" s="11"/>
      <c r="AJ204" s="11"/>
      <c r="AK204" s="14"/>
      <c r="AL204" s="11"/>
    </row>
    <row r="205" spans="3:38" s="1" customFormat="1" x14ac:dyDescent="0.25">
      <c r="C205" s="7"/>
      <c r="AC205" s="11"/>
      <c r="AD205" s="11"/>
      <c r="AE205" s="11"/>
      <c r="AF205" s="11"/>
      <c r="AG205" s="16"/>
      <c r="AH205" s="11"/>
      <c r="AI205" s="11"/>
      <c r="AJ205" s="11"/>
      <c r="AK205" s="14"/>
      <c r="AL205" s="11"/>
    </row>
    <row r="206" spans="3:38" s="1" customFormat="1" x14ac:dyDescent="0.25">
      <c r="C206" s="7"/>
      <c r="AC206" s="11"/>
      <c r="AD206" s="11"/>
      <c r="AE206" s="11"/>
      <c r="AF206" s="11"/>
      <c r="AG206" s="16"/>
      <c r="AH206" s="11"/>
      <c r="AI206" s="11"/>
      <c r="AJ206" s="11"/>
      <c r="AK206" s="14"/>
      <c r="AL206" s="11"/>
    </row>
    <row r="207" spans="3:38" s="1" customFormat="1" x14ac:dyDescent="0.25">
      <c r="C207" s="7"/>
      <c r="AC207" s="11"/>
      <c r="AD207" s="11"/>
      <c r="AE207" s="11"/>
      <c r="AF207" s="11"/>
      <c r="AG207" s="16"/>
      <c r="AH207" s="11"/>
      <c r="AI207" s="11"/>
      <c r="AJ207" s="11"/>
      <c r="AK207" s="14"/>
      <c r="AL207" s="11"/>
    </row>
    <row r="208" spans="3:38" s="1" customFormat="1" x14ac:dyDescent="0.25">
      <c r="C208" s="7"/>
      <c r="AC208" s="11"/>
      <c r="AD208" s="11"/>
      <c r="AE208" s="11"/>
      <c r="AF208" s="11"/>
      <c r="AG208" s="16"/>
      <c r="AH208" s="11"/>
      <c r="AI208" s="11"/>
      <c r="AJ208" s="11"/>
      <c r="AK208" s="14"/>
      <c r="AL208" s="11"/>
    </row>
    <row r="209" spans="3:38" s="1" customFormat="1" x14ac:dyDescent="0.25">
      <c r="C209" s="7"/>
      <c r="AC209" s="11"/>
      <c r="AD209" s="11"/>
      <c r="AE209" s="11"/>
      <c r="AF209" s="11"/>
      <c r="AG209" s="16"/>
      <c r="AH209" s="11"/>
      <c r="AI209" s="11"/>
      <c r="AJ209" s="11"/>
      <c r="AK209" s="14"/>
      <c r="AL209" s="11"/>
    </row>
    <row r="210" spans="3:38" s="1" customFormat="1" x14ac:dyDescent="0.25">
      <c r="C210" s="7"/>
      <c r="AC210" s="11"/>
      <c r="AD210" s="11"/>
      <c r="AE210" s="11"/>
      <c r="AF210" s="11"/>
      <c r="AG210" s="16"/>
      <c r="AH210" s="11"/>
      <c r="AI210" s="11"/>
      <c r="AJ210" s="11"/>
      <c r="AK210" s="14"/>
      <c r="AL210" s="11"/>
    </row>
    <row r="211" spans="3:38" s="1" customFormat="1" x14ac:dyDescent="0.25">
      <c r="C211" s="7"/>
      <c r="AC211" s="11"/>
      <c r="AD211" s="11"/>
      <c r="AE211" s="11"/>
      <c r="AF211" s="11"/>
      <c r="AG211" s="16"/>
      <c r="AH211" s="11"/>
      <c r="AI211" s="11"/>
      <c r="AJ211" s="11"/>
      <c r="AK211" s="14"/>
      <c r="AL211" s="11"/>
    </row>
    <row r="212" spans="3:38" s="1" customFormat="1" x14ac:dyDescent="0.25">
      <c r="C212" s="7"/>
      <c r="AC212" s="11"/>
      <c r="AD212" s="11"/>
      <c r="AE212" s="11"/>
      <c r="AF212" s="11"/>
      <c r="AG212" s="16"/>
      <c r="AH212" s="11"/>
      <c r="AI212" s="11"/>
      <c r="AJ212" s="11"/>
      <c r="AK212" s="14"/>
      <c r="AL212" s="11"/>
    </row>
    <row r="213" spans="3:38" s="1" customFormat="1" x14ac:dyDescent="0.25">
      <c r="C213" s="7"/>
      <c r="AC213" s="11"/>
      <c r="AD213" s="11"/>
      <c r="AE213" s="11"/>
      <c r="AF213" s="11"/>
      <c r="AG213" s="16"/>
      <c r="AH213" s="11"/>
      <c r="AI213" s="11"/>
      <c r="AJ213" s="11"/>
      <c r="AK213" s="14"/>
      <c r="AL213" s="11"/>
    </row>
    <row r="214" spans="3:38" s="1" customFormat="1" x14ac:dyDescent="0.25">
      <c r="C214" s="7"/>
      <c r="AC214" s="11"/>
      <c r="AD214" s="11"/>
      <c r="AE214" s="11"/>
      <c r="AF214" s="11"/>
      <c r="AG214" s="16"/>
      <c r="AH214" s="11"/>
      <c r="AI214" s="11"/>
      <c r="AJ214" s="11"/>
      <c r="AK214" s="14"/>
      <c r="AL214" s="11"/>
    </row>
    <row r="215" spans="3:38" s="1" customFormat="1" x14ac:dyDescent="0.25">
      <c r="C215" s="7"/>
      <c r="AC215" s="11"/>
      <c r="AD215" s="11"/>
      <c r="AE215" s="11"/>
      <c r="AF215" s="11"/>
      <c r="AG215" s="16"/>
      <c r="AH215" s="11"/>
      <c r="AI215" s="11"/>
      <c r="AJ215" s="11"/>
      <c r="AK215" s="14"/>
      <c r="AL215" s="11"/>
    </row>
    <row r="216" spans="3:38" s="1" customFormat="1" x14ac:dyDescent="0.25">
      <c r="C216" s="7"/>
      <c r="AC216" s="11"/>
      <c r="AD216" s="11"/>
      <c r="AE216" s="11"/>
      <c r="AF216" s="11"/>
      <c r="AG216" s="16"/>
      <c r="AH216" s="11"/>
      <c r="AI216" s="11"/>
      <c r="AJ216" s="11"/>
      <c r="AK216" s="14"/>
      <c r="AL216" s="11"/>
    </row>
    <row r="217" spans="3:38" s="1" customFormat="1" x14ac:dyDescent="0.25">
      <c r="C217" s="7"/>
      <c r="AC217" s="11"/>
      <c r="AD217" s="11"/>
      <c r="AE217" s="11"/>
      <c r="AF217" s="11"/>
      <c r="AG217" s="16"/>
      <c r="AH217" s="11"/>
      <c r="AI217" s="11"/>
      <c r="AJ217" s="11"/>
      <c r="AK217" s="14"/>
      <c r="AL217" s="11"/>
    </row>
    <row r="218" spans="3:38" s="1" customFormat="1" x14ac:dyDescent="0.25">
      <c r="C218" s="7"/>
      <c r="AC218" s="11"/>
      <c r="AD218" s="11"/>
      <c r="AE218" s="11"/>
      <c r="AF218" s="11"/>
      <c r="AG218" s="16"/>
      <c r="AH218" s="11"/>
      <c r="AI218" s="11"/>
      <c r="AJ218" s="11"/>
      <c r="AK218" s="14"/>
      <c r="AL218" s="11"/>
    </row>
    <row r="219" spans="3:38" s="1" customFormat="1" x14ac:dyDescent="0.25">
      <c r="C219" s="7"/>
      <c r="AC219" s="11"/>
      <c r="AD219" s="11"/>
      <c r="AE219" s="11"/>
      <c r="AF219" s="11"/>
      <c r="AG219" s="16"/>
      <c r="AH219" s="11"/>
      <c r="AI219" s="11"/>
      <c r="AJ219" s="11"/>
      <c r="AK219" s="14"/>
      <c r="AL219" s="11"/>
    </row>
    <row r="220" spans="3:38" s="1" customFormat="1" x14ac:dyDescent="0.25">
      <c r="C220" s="7"/>
      <c r="AC220" s="11"/>
      <c r="AD220" s="11"/>
      <c r="AE220" s="11"/>
      <c r="AF220" s="11"/>
      <c r="AG220" s="16"/>
      <c r="AH220" s="11"/>
      <c r="AI220" s="11"/>
      <c r="AJ220" s="11"/>
      <c r="AK220" s="14"/>
      <c r="AL220" s="11"/>
    </row>
    <row r="221" spans="3:38" s="1" customFormat="1" x14ac:dyDescent="0.25">
      <c r="C221" s="7"/>
      <c r="AC221" s="11"/>
      <c r="AD221" s="11"/>
      <c r="AE221" s="11"/>
      <c r="AF221" s="11"/>
      <c r="AG221" s="16"/>
      <c r="AH221" s="11"/>
      <c r="AI221" s="11"/>
      <c r="AJ221" s="11"/>
      <c r="AK221" s="14"/>
      <c r="AL221" s="11"/>
    </row>
    <row r="222" spans="3:38" s="1" customFormat="1" x14ac:dyDescent="0.25">
      <c r="C222" s="7"/>
      <c r="AC222" s="11"/>
      <c r="AD222" s="11"/>
      <c r="AE222" s="11"/>
      <c r="AF222" s="11"/>
      <c r="AG222" s="16"/>
      <c r="AH222" s="11"/>
      <c r="AI222" s="11"/>
      <c r="AJ222" s="11"/>
      <c r="AK222" s="14"/>
      <c r="AL222" s="11"/>
    </row>
    <row r="223" spans="3:38" s="1" customFormat="1" x14ac:dyDescent="0.25">
      <c r="C223" s="7"/>
      <c r="AC223" s="11"/>
      <c r="AD223" s="11"/>
      <c r="AE223" s="11"/>
      <c r="AF223" s="11"/>
      <c r="AG223" s="16"/>
      <c r="AH223" s="11"/>
      <c r="AI223" s="11"/>
      <c r="AJ223" s="11"/>
      <c r="AK223" s="14"/>
      <c r="AL223" s="11"/>
    </row>
    <row r="224" spans="3:38" s="1" customFormat="1" x14ac:dyDescent="0.25">
      <c r="C224" s="7"/>
      <c r="AC224" s="11"/>
      <c r="AD224" s="11"/>
      <c r="AE224" s="11"/>
      <c r="AF224" s="11"/>
      <c r="AG224" s="16"/>
      <c r="AH224" s="11"/>
      <c r="AI224" s="11"/>
      <c r="AJ224" s="11"/>
      <c r="AK224" s="14"/>
      <c r="AL224" s="11"/>
    </row>
    <row r="225" spans="3:38" s="1" customFormat="1" x14ac:dyDescent="0.25">
      <c r="C225" s="7"/>
      <c r="AC225" s="11"/>
      <c r="AD225" s="11"/>
      <c r="AE225" s="11"/>
      <c r="AF225" s="11"/>
      <c r="AG225" s="16"/>
      <c r="AH225" s="11"/>
      <c r="AI225" s="11"/>
      <c r="AJ225" s="11"/>
      <c r="AK225" s="14"/>
      <c r="AL225" s="11"/>
    </row>
    <row r="226" spans="3:38" s="1" customFormat="1" x14ac:dyDescent="0.25">
      <c r="C226" s="7"/>
      <c r="AC226" s="11"/>
      <c r="AD226" s="11"/>
      <c r="AE226" s="11"/>
      <c r="AF226" s="11"/>
      <c r="AG226" s="16"/>
      <c r="AH226" s="11"/>
      <c r="AI226" s="11"/>
      <c r="AJ226" s="11"/>
      <c r="AK226" s="14"/>
      <c r="AL226" s="11"/>
    </row>
    <row r="227" spans="3:38" s="1" customFormat="1" x14ac:dyDescent="0.25">
      <c r="C227" s="7"/>
      <c r="AC227" s="11"/>
      <c r="AD227" s="11"/>
      <c r="AE227" s="11"/>
      <c r="AF227" s="11"/>
      <c r="AG227" s="16"/>
      <c r="AH227" s="11"/>
      <c r="AI227" s="11"/>
      <c r="AJ227" s="11"/>
      <c r="AK227" s="14"/>
      <c r="AL227" s="11"/>
    </row>
    <row r="228" spans="3:38" s="1" customFormat="1" x14ac:dyDescent="0.25">
      <c r="C228" s="7"/>
      <c r="AC228" s="11"/>
      <c r="AD228" s="11"/>
      <c r="AE228" s="11"/>
      <c r="AF228" s="11"/>
      <c r="AG228" s="16"/>
      <c r="AH228" s="11"/>
      <c r="AI228" s="11"/>
      <c r="AJ228" s="11"/>
      <c r="AK228" s="14"/>
      <c r="AL228" s="11"/>
    </row>
    <row r="229" spans="3:38" s="1" customFormat="1" x14ac:dyDescent="0.25">
      <c r="C229" s="7"/>
      <c r="AC229" s="11"/>
      <c r="AD229" s="11"/>
      <c r="AE229" s="11"/>
      <c r="AF229" s="11"/>
      <c r="AG229" s="16"/>
      <c r="AH229" s="11"/>
      <c r="AI229" s="11"/>
      <c r="AJ229" s="11"/>
      <c r="AK229" s="14"/>
      <c r="AL229" s="11"/>
    </row>
    <row r="230" spans="3:38" s="1" customFormat="1" x14ac:dyDescent="0.25">
      <c r="C230" s="7"/>
      <c r="AC230" s="11"/>
      <c r="AD230" s="11"/>
      <c r="AE230" s="11"/>
      <c r="AF230" s="11"/>
      <c r="AG230" s="16"/>
      <c r="AH230" s="11"/>
      <c r="AI230" s="11"/>
      <c r="AJ230" s="11"/>
      <c r="AK230" s="14"/>
      <c r="AL230" s="11"/>
    </row>
    <row r="231" spans="3:38" s="1" customFormat="1" x14ac:dyDescent="0.25">
      <c r="C231" s="7"/>
      <c r="AC231" s="11"/>
      <c r="AD231" s="11"/>
      <c r="AE231" s="11"/>
      <c r="AF231" s="11"/>
      <c r="AG231" s="16"/>
      <c r="AH231" s="11"/>
      <c r="AI231" s="11"/>
      <c r="AJ231" s="11"/>
      <c r="AK231" s="14"/>
      <c r="AL231" s="11"/>
    </row>
    <row r="232" spans="3:38" s="1" customFormat="1" x14ac:dyDescent="0.25">
      <c r="C232" s="7"/>
      <c r="AC232" s="11"/>
      <c r="AD232" s="11"/>
      <c r="AE232" s="11"/>
      <c r="AF232" s="11"/>
      <c r="AG232" s="16"/>
      <c r="AH232" s="11"/>
      <c r="AI232" s="11"/>
      <c r="AJ232" s="11"/>
      <c r="AK232" s="14"/>
      <c r="AL232" s="11"/>
    </row>
    <row r="233" spans="3:38" s="1" customFormat="1" x14ac:dyDescent="0.25">
      <c r="C233" s="7"/>
      <c r="AC233" s="11"/>
      <c r="AD233" s="11"/>
      <c r="AE233" s="11"/>
      <c r="AF233" s="11"/>
      <c r="AG233" s="16"/>
      <c r="AH233" s="11"/>
      <c r="AI233" s="11"/>
      <c r="AJ233" s="11"/>
      <c r="AK233" s="14"/>
      <c r="AL233" s="11"/>
    </row>
    <row r="234" spans="3:38" s="1" customFormat="1" x14ac:dyDescent="0.25">
      <c r="C234" s="7"/>
      <c r="AC234" s="11"/>
      <c r="AD234" s="11"/>
      <c r="AE234" s="11"/>
      <c r="AF234" s="11"/>
      <c r="AG234" s="16"/>
      <c r="AH234" s="11"/>
      <c r="AI234" s="11"/>
      <c r="AJ234" s="11"/>
      <c r="AK234" s="14"/>
      <c r="AL234" s="11"/>
    </row>
    <row r="235" spans="3:38" s="1" customFormat="1" x14ac:dyDescent="0.25">
      <c r="C235" s="7"/>
      <c r="AC235" s="11"/>
      <c r="AD235" s="11"/>
      <c r="AE235" s="11"/>
      <c r="AF235" s="11"/>
      <c r="AG235" s="16"/>
      <c r="AH235" s="11"/>
      <c r="AI235" s="11"/>
      <c r="AJ235" s="11"/>
      <c r="AK235" s="14"/>
      <c r="AL235" s="11"/>
    </row>
    <row r="236" spans="3:38" s="1" customFormat="1" x14ac:dyDescent="0.25">
      <c r="C236" s="7"/>
      <c r="AC236" s="11"/>
      <c r="AD236" s="11"/>
      <c r="AE236" s="11"/>
      <c r="AF236" s="11"/>
      <c r="AG236" s="16"/>
      <c r="AH236" s="11"/>
      <c r="AI236" s="11"/>
      <c r="AJ236" s="11"/>
      <c r="AK236" s="14"/>
      <c r="AL236" s="11"/>
    </row>
    <row r="237" spans="3:38" s="1" customFormat="1" x14ac:dyDescent="0.25">
      <c r="C237" s="7"/>
      <c r="AC237" s="11"/>
      <c r="AD237" s="11"/>
      <c r="AE237" s="11"/>
      <c r="AF237" s="11"/>
      <c r="AG237" s="16"/>
      <c r="AH237" s="11"/>
      <c r="AI237" s="11"/>
      <c r="AJ237" s="11"/>
      <c r="AK237" s="14"/>
      <c r="AL237" s="11"/>
    </row>
    <row r="238" spans="3:38" s="1" customFormat="1" x14ac:dyDescent="0.25">
      <c r="C238" s="7"/>
      <c r="AC238" s="11"/>
      <c r="AD238" s="11"/>
      <c r="AE238" s="11"/>
      <c r="AF238" s="11"/>
      <c r="AG238" s="16"/>
      <c r="AH238" s="11"/>
      <c r="AI238" s="11"/>
      <c r="AJ238" s="11"/>
      <c r="AK238" s="14"/>
      <c r="AL238" s="11"/>
    </row>
    <row r="239" spans="3:38" s="1" customFormat="1" x14ac:dyDescent="0.25">
      <c r="C239" s="7"/>
      <c r="AC239" s="11"/>
      <c r="AD239" s="11"/>
      <c r="AE239" s="11"/>
      <c r="AF239" s="11"/>
      <c r="AG239" s="16"/>
      <c r="AH239" s="11"/>
      <c r="AI239" s="11"/>
      <c r="AJ239" s="11"/>
      <c r="AK239" s="14"/>
      <c r="AL239" s="11"/>
    </row>
    <row r="240" spans="3:38" s="1" customFormat="1" x14ac:dyDescent="0.25">
      <c r="C240" s="7"/>
      <c r="AC240" s="11"/>
      <c r="AD240" s="11"/>
      <c r="AE240" s="11"/>
      <c r="AF240" s="11"/>
      <c r="AG240" s="16"/>
      <c r="AH240" s="11"/>
      <c r="AI240" s="11"/>
      <c r="AJ240" s="11"/>
      <c r="AK240" s="14"/>
      <c r="AL240" s="11"/>
    </row>
    <row r="241" spans="3:38" s="1" customFormat="1" x14ac:dyDescent="0.25">
      <c r="C241" s="7"/>
      <c r="AC241" s="11"/>
      <c r="AD241" s="11"/>
      <c r="AE241" s="11"/>
      <c r="AF241" s="11"/>
      <c r="AG241" s="16"/>
      <c r="AH241" s="11"/>
      <c r="AI241" s="11"/>
      <c r="AJ241" s="11"/>
      <c r="AK241" s="14"/>
      <c r="AL241" s="11"/>
    </row>
    <row r="242" spans="3:38" s="1" customFormat="1" x14ac:dyDescent="0.25">
      <c r="C242" s="7"/>
      <c r="AC242" s="11"/>
      <c r="AD242" s="11"/>
      <c r="AE242" s="11"/>
      <c r="AF242" s="11"/>
      <c r="AG242" s="16"/>
      <c r="AH242" s="11"/>
      <c r="AI242" s="11"/>
      <c r="AJ242" s="11"/>
      <c r="AK242" s="14"/>
      <c r="AL242" s="11"/>
    </row>
    <row r="243" spans="3:38" s="1" customFormat="1" x14ac:dyDescent="0.25">
      <c r="C243" s="7"/>
      <c r="AC243" s="11"/>
      <c r="AD243" s="11"/>
      <c r="AE243" s="11"/>
      <c r="AF243" s="11"/>
      <c r="AG243" s="16"/>
      <c r="AH243" s="11"/>
      <c r="AI243" s="11"/>
      <c r="AJ243" s="11"/>
      <c r="AK243" s="14"/>
      <c r="AL243" s="11"/>
    </row>
    <row r="244" spans="3:38" s="1" customFormat="1" x14ac:dyDescent="0.25">
      <c r="C244" s="7"/>
      <c r="AC244" s="11"/>
      <c r="AD244" s="11"/>
      <c r="AE244" s="11"/>
      <c r="AF244" s="11"/>
      <c r="AG244" s="16"/>
      <c r="AH244" s="11"/>
      <c r="AI244" s="11"/>
      <c r="AJ244" s="11"/>
      <c r="AK244" s="14"/>
      <c r="AL244" s="11"/>
    </row>
    <row r="245" spans="3:38" s="1" customFormat="1" x14ac:dyDescent="0.25">
      <c r="C245" s="7"/>
      <c r="AC245" s="11"/>
      <c r="AD245" s="11"/>
      <c r="AE245" s="11"/>
      <c r="AF245" s="11"/>
      <c r="AG245" s="16"/>
      <c r="AH245" s="11"/>
      <c r="AI245" s="11"/>
      <c r="AJ245" s="11"/>
      <c r="AK245" s="14"/>
      <c r="AL245" s="11"/>
    </row>
    <row r="246" spans="3:38" s="1" customFormat="1" x14ac:dyDescent="0.25">
      <c r="C246" s="7"/>
      <c r="AC246" s="11"/>
      <c r="AD246" s="11"/>
      <c r="AE246" s="11"/>
      <c r="AF246" s="11"/>
      <c r="AG246" s="16"/>
      <c r="AH246" s="11"/>
      <c r="AI246" s="11"/>
      <c r="AJ246" s="11"/>
      <c r="AK246" s="14"/>
      <c r="AL246" s="11"/>
    </row>
    <row r="247" spans="3:38" s="1" customFormat="1" x14ac:dyDescent="0.25">
      <c r="C247" s="7"/>
      <c r="AC247" s="11"/>
      <c r="AD247" s="11"/>
      <c r="AE247" s="11"/>
      <c r="AF247" s="11"/>
      <c r="AG247" s="16"/>
      <c r="AH247" s="11"/>
      <c r="AI247" s="11"/>
      <c r="AJ247" s="11"/>
      <c r="AK247" s="14"/>
      <c r="AL247" s="11"/>
    </row>
    <row r="248" spans="3:38" s="1" customFormat="1" x14ac:dyDescent="0.25">
      <c r="C248" s="7"/>
      <c r="AC248" s="11"/>
      <c r="AD248" s="11"/>
      <c r="AE248" s="11"/>
      <c r="AF248" s="11"/>
      <c r="AG248" s="16"/>
      <c r="AH248" s="11"/>
      <c r="AI248" s="11"/>
      <c r="AJ248" s="11"/>
      <c r="AK248" s="14"/>
      <c r="AL248" s="11"/>
    </row>
    <row r="249" spans="3:38" s="1" customFormat="1" x14ac:dyDescent="0.25">
      <c r="C249" s="7"/>
      <c r="AC249" s="11"/>
      <c r="AD249" s="11"/>
      <c r="AE249" s="11"/>
      <c r="AF249" s="11"/>
      <c r="AG249" s="16"/>
      <c r="AH249" s="11"/>
      <c r="AI249" s="11"/>
      <c r="AJ249" s="11"/>
      <c r="AK249" s="14"/>
      <c r="AL249" s="11"/>
    </row>
    <row r="250" spans="3:38" s="1" customFormat="1" x14ac:dyDescent="0.25">
      <c r="C250" s="7"/>
      <c r="AC250" s="11"/>
      <c r="AD250" s="11"/>
      <c r="AE250" s="11"/>
      <c r="AF250" s="11"/>
      <c r="AG250" s="16"/>
      <c r="AH250" s="11"/>
      <c r="AI250" s="11"/>
      <c r="AJ250" s="11"/>
      <c r="AK250" s="14"/>
      <c r="AL250" s="11"/>
    </row>
    <row r="251" spans="3:38" s="1" customFormat="1" x14ac:dyDescent="0.25">
      <c r="C251" s="7"/>
      <c r="AC251" s="11"/>
      <c r="AD251" s="11"/>
      <c r="AE251" s="11"/>
      <c r="AF251" s="11"/>
      <c r="AG251" s="16"/>
      <c r="AH251" s="11"/>
      <c r="AI251" s="11"/>
      <c r="AJ251" s="11"/>
      <c r="AK251" s="14"/>
      <c r="AL251" s="11"/>
    </row>
    <row r="252" spans="3:38" s="1" customFormat="1" x14ac:dyDescent="0.25">
      <c r="C252" s="7"/>
      <c r="AC252" s="11"/>
      <c r="AD252" s="11"/>
      <c r="AE252" s="11"/>
      <c r="AF252" s="11"/>
      <c r="AG252" s="16"/>
      <c r="AH252" s="11"/>
      <c r="AI252" s="11"/>
      <c r="AJ252" s="11"/>
      <c r="AK252" s="14"/>
      <c r="AL252" s="11"/>
    </row>
    <row r="253" spans="3:38" s="1" customFormat="1" x14ac:dyDescent="0.25">
      <c r="C253" s="7"/>
      <c r="AC253" s="11"/>
      <c r="AD253" s="11"/>
      <c r="AE253" s="11"/>
      <c r="AF253" s="11"/>
      <c r="AG253" s="16"/>
      <c r="AH253" s="11"/>
      <c r="AI253" s="11"/>
      <c r="AJ253" s="11"/>
      <c r="AK253" s="14"/>
      <c r="AL253" s="11"/>
    </row>
    <row r="254" spans="3:38" s="1" customFormat="1" x14ac:dyDescent="0.25">
      <c r="C254" s="7"/>
      <c r="AC254" s="11"/>
      <c r="AD254" s="11"/>
      <c r="AE254" s="11"/>
      <c r="AF254" s="11"/>
      <c r="AG254" s="16"/>
      <c r="AH254" s="11"/>
      <c r="AI254" s="11"/>
      <c r="AJ254" s="11"/>
      <c r="AK254" s="14"/>
      <c r="AL254" s="11"/>
    </row>
    <row r="255" spans="3:38" s="1" customFormat="1" x14ac:dyDescent="0.25">
      <c r="C255" s="7"/>
      <c r="AC255" s="11"/>
      <c r="AD255" s="11"/>
      <c r="AE255" s="11"/>
      <c r="AF255" s="11"/>
      <c r="AG255" s="16"/>
      <c r="AH255" s="11"/>
      <c r="AI255" s="11"/>
      <c r="AJ255" s="11"/>
      <c r="AK255" s="14"/>
      <c r="AL255" s="11"/>
    </row>
    <row r="256" spans="3:38" s="1" customFormat="1" x14ac:dyDescent="0.25">
      <c r="C256" s="7"/>
      <c r="AC256" s="11"/>
      <c r="AD256" s="11"/>
      <c r="AE256" s="11"/>
      <c r="AF256" s="11"/>
      <c r="AG256" s="16"/>
      <c r="AH256" s="11"/>
      <c r="AI256" s="11"/>
      <c r="AJ256" s="11"/>
      <c r="AK256" s="14"/>
      <c r="AL256" s="11"/>
    </row>
    <row r="257" spans="3:38" s="1" customFormat="1" x14ac:dyDescent="0.25">
      <c r="C257" s="7"/>
      <c r="AC257" s="11"/>
      <c r="AD257" s="11"/>
      <c r="AE257" s="11"/>
      <c r="AF257" s="11"/>
      <c r="AG257" s="16"/>
      <c r="AH257" s="11"/>
      <c r="AI257" s="11"/>
      <c r="AJ257" s="11"/>
      <c r="AK257" s="14"/>
      <c r="AL257" s="11"/>
    </row>
    <row r="258" spans="3:38" s="1" customFormat="1" x14ac:dyDescent="0.25">
      <c r="C258" s="7"/>
      <c r="AC258" s="11"/>
      <c r="AD258" s="11"/>
      <c r="AE258" s="11"/>
      <c r="AF258" s="11"/>
      <c r="AG258" s="16"/>
      <c r="AH258" s="11"/>
      <c r="AI258" s="11"/>
      <c r="AJ258" s="11"/>
      <c r="AK258" s="14"/>
      <c r="AL258" s="11"/>
    </row>
    <row r="259" spans="3:38" s="1" customFormat="1" x14ac:dyDescent="0.25">
      <c r="C259" s="7"/>
      <c r="AC259" s="11"/>
      <c r="AD259" s="11"/>
      <c r="AE259" s="11"/>
      <c r="AF259" s="11"/>
      <c r="AG259" s="16"/>
      <c r="AH259" s="11"/>
      <c r="AI259" s="11"/>
      <c r="AJ259" s="11"/>
      <c r="AK259" s="14"/>
      <c r="AL259" s="11"/>
    </row>
    <row r="260" spans="3:38" s="1" customFormat="1" x14ac:dyDescent="0.25">
      <c r="C260" s="7"/>
      <c r="AC260" s="11"/>
      <c r="AD260" s="11"/>
      <c r="AE260" s="11"/>
      <c r="AF260" s="11"/>
      <c r="AG260" s="16"/>
      <c r="AH260" s="11"/>
      <c r="AI260" s="11"/>
      <c r="AJ260" s="11"/>
      <c r="AK260" s="14"/>
      <c r="AL260" s="11"/>
    </row>
    <row r="261" spans="3:38" s="1" customFormat="1" x14ac:dyDescent="0.25">
      <c r="C261" s="7"/>
      <c r="AC261" s="11"/>
      <c r="AD261" s="11"/>
      <c r="AE261" s="11"/>
      <c r="AF261" s="11"/>
      <c r="AG261" s="16"/>
      <c r="AH261" s="11"/>
      <c r="AI261" s="11"/>
      <c r="AJ261" s="11"/>
      <c r="AK261" s="14"/>
      <c r="AL261" s="11"/>
    </row>
    <row r="262" spans="3:38" s="1" customFormat="1" x14ac:dyDescent="0.25">
      <c r="C262" s="7"/>
      <c r="AC262" s="11"/>
      <c r="AD262" s="11"/>
      <c r="AE262" s="11"/>
      <c r="AF262" s="11"/>
      <c r="AG262" s="16"/>
      <c r="AH262" s="11"/>
      <c r="AI262" s="11"/>
      <c r="AJ262" s="11"/>
      <c r="AK262" s="14"/>
      <c r="AL262" s="11"/>
    </row>
    <row r="263" spans="3:38" s="1" customFormat="1" x14ac:dyDescent="0.25">
      <c r="C263" s="7"/>
      <c r="AC263" s="11"/>
      <c r="AD263" s="11"/>
      <c r="AE263" s="11"/>
      <c r="AF263" s="11"/>
      <c r="AG263" s="16"/>
      <c r="AH263" s="11"/>
      <c r="AI263" s="11"/>
      <c r="AJ263" s="11"/>
      <c r="AK263" s="14"/>
      <c r="AL263" s="11"/>
    </row>
    <row r="264" spans="3:38" s="1" customFormat="1" x14ac:dyDescent="0.25">
      <c r="C264" s="7"/>
      <c r="AC264" s="11"/>
      <c r="AD264" s="11"/>
      <c r="AE264" s="11"/>
      <c r="AF264" s="11"/>
      <c r="AG264" s="16"/>
      <c r="AH264" s="11"/>
      <c r="AI264" s="11"/>
      <c r="AJ264" s="11"/>
      <c r="AK264" s="14"/>
      <c r="AL264" s="11"/>
    </row>
    <row r="265" spans="3:38" s="1" customFormat="1" x14ac:dyDescent="0.25">
      <c r="C265" s="7"/>
      <c r="AC265" s="11"/>
      <c r="AD265" s="11"/>
      <c r="AE265" s="11"/>
      <c r="AF265" s="11"/>
      <c r="AG265" s="16"/>
      <c r="AH265" s="11"/>
      <c r="AI265" s="11"/>
      <c r="AJ265" s="11"/>
      <c r="AK265" s="14"/>
      <c r="AL265" s="11"/>
    </row>
    <row r="266" spans="3:38" s="1" customFormat="1" x14ac:dyDescent="0.25">
      <c r="C266" s="7"/>
      <c r="AC266" s="11"/>
      <c r="AD266" s="11"/>
      <c r="AE266" s="11"/>
      <c r="AF266" s="11"/>
      <c r="AG266" s="16"/>
      <c r="AH266" s="11"/>
      <c r="AI266" s="11"/>
      <c r="AJ266" s="11"/>
      <c r="AK266" s="14"/>
      <c r="AL266" s="11"/>
    </row>
    <row r="267" spans="3:38" s="1" customFormat="1" x14ac:dyDescent="0.25">
      <c r="C267" s="7"/>
      <c r="AC267" s="11"/>
      <c r="AD267" s="11"/>
      <c r="AE267" s="11"/>
      <c r="AF267" s="11"/>
      <c r="AG267" s="16"/>
      <c r="AH267" s="11"/>
      <c r="AI267" s="11"/>
      <c r="AJ267" s="11"/>
      <c r="AK267" s="14"/>
      <c r="AL267" s="11"/>
    </row>
    <row r="268" spans="3:38" s="1" customFormat="1" x14ac:dyDescent="0.25">
      <c r="C268" s="7"/>
      <c r="AC268" s="11"/>
      <c r="AD268" s="11"/>
      <c r="AE268" s="11"/>
      <c r="AF268" s="11"/>
      <c r="AG268" s="16"/>
      <c r="AH268" s="11"/>
      <c r="AI268" s="11"/>
      <c r="AJ268" s="11"/>
      <c r="AK268" s="14"/>
      <c r="AL268" s="11"/>
    </row>
    <row r="269" spans="3:38" s="1" customFormat="1" x14ac:dyDescent="0.25">
      <c r="C269" s="7"/>
      <c r="AC269" s="11"/>
      <c r="AD269" s="11"/>
      <c r="AE269" s="11"/>
      <c r="AF269" s="11"/>
      <c r="AG269" s="16"/>
      <c r="AH269" s="11"/>
      <c r="AI269" s="11"/>
      <c r="AJ269" s="11"/>
      <c r="AK269" s="14"/>
      <c r="AL269" s="11"/>
    </row>
    <row r="270" spans="3:38" s="1" customFormat="1" x14ac:dyDescent="0.25">
      <c r="C270" s="7"/>
      <c r="AC270" s="11"/>
      <c r="AD270" s="11"/>
      <c r="AE270" s="11"/>
      <c r="AF270" s="11"/>
      <c r="AG270" s="16"/>
      <c r="AH270" s="11"/>
      <c r="AI270" s="11"/>
      <c r="AJ270" s="11"/>
      <c r="AK270" s="14"/>
      <c r="AL270" s="11"/>
    </row>
    <row r="271" spans="3:38" s="1" customFormat="1" x14ac:dyDescent="0.25">
      <c r="C271" s="7"/>
      <c r="AC271" s="11"/>
      <c r="AD271" s="11"/>
      <c r="AE271" s="11"/>
      <c r="AF271" s="11"/>
      <c r="AG271" s="16"/>
      <c r="AH271" s="11"/>
      <c r="AI271" s="11"/>
      <c r="AJ271" s="11"/>
      <c r="AK271" s="14"/>
      <c r="AL271" s="11"/>
    </row>
    <row r="272" spans="3:38" s="1" customFormat="1" x14ac:dyDescent="0.25">
      <c r="C272" s="7"/>
      <c r="AC272" s="11"/>
      <c r="AD272" s="11"/>
      <c r="AE272" s="11"/>
      <c r="AF272" s="11"/>
      <c r="AG272" s="16"/>
      <c r="AH272" s="11"/>
      <c r="AI272" s="11"/>
      <c r="AJ272" s="11"/>
      <c r="AK272" s="14"/>
      <c r="AL272" s="11"/>
    </row>
    <row r="273" spans="3:38" s="1" customFormat="1" x14ac:dyDescent="0.25">
      <c r="C273" s="7"/>
      <c r="AC273" s="11"/>
      <c r="AD273" s="11"/>
      <c r="AE273" s="11"/>
      <c r="AF273" s="11"/>
      <c r="AG273" s="16"/>
      <c r="AH273" s="11"/>
      <c r="AI273" s="11"/>
      <c r="AJ273" s="11"/>
      <c r="AK273" s="14"/>
      <c r="AL273" s="11"/>
    </row>
    <row r="274" spans="3:38" s="1" customFormat="1" x14ac:dyDescent="0.25">
      <c r="C274" s="7"/>
      <c r="AC274" s="11"/>
      <c r="AD274" s="11"/>
      <c r="AE274" s="11"/>
      <c r="AF274" s="11"/>
      <c r="AG274" s="16"/>
      <c r="AH274" s="11"/>
      <c r="AI274" s="11"/>
      <c r="AJ274" s="11"/>
      <c r="AK274" s="14"/>
      <c r="AL274" s="11"/>
    </row>
    <row r="275" spans="3:38" s="1" customFormat="1" x14ac:dyDescent="0.25">
      <c r="C275" s="7"/>
      <c r="AC275" s="11"/>
      <c r="AD275" s="11"/>
      <c r="AE275" s="11"/>
      <c r="AF275" s="11"/>
      <c r="AG275" s="16"/>
      <c r="AH275" s="11"/>
      <c r="AI275" s="11"/>
      <c r="AJ275" s="11"/>
      <c r="AK275" s="14"/>
      <c r="AL275" s="11"/>
    </row>
    <row r="276" spans="3:38" s="1" customFormat="1" x14ac:dyDescent="0.25">
      <c r="C276" s="7"/>
      <c r="AC276" s="11"/>
      <c r="AD276" s="11"/>
      <c r="AE276" s="11"/>
      <c r="AF276" s="11"/>
      <c r="AG276" s="16"/>
      <c r="AH276" s="11"/>
      <c r="AI276" s="11"/>
      <c r="AJ276" s="11"/>
      <c r="AK276" s="14"/>
      <c r="AL276" s="11"/>
    </row>
    <row r="277" spans="3:38" s="1" customFormat="1" x14ac:dyDescent="0.25">
      <c r="C277" s="7"/>
      <c r="AC277" s="11"/>
      <c r="AD277" s="11"/>
      <c r="AE277" s="11"/>
      <c r="AF277" s="11"/>
      <c r="AG277" s="16"/>
      <c r="AH277" s="11"/>
      <c r="AI277" s="11"/>
      <c r="AJ277" s="11"/>
      <c r="AK277" s="14"/>
      <c r="AL277" s="11"/>
    </row>
    <row r="278" spans="3:38" s="1" customFormat="1" x14ac:dyDescent="0.25">
      <c r="C278" s="7"/>
      <c r="AC278" s="11"/>
      <c r="AD278" s="11"/>
      <c r="AE278" s="11"/>
      <c r="AF278" s="11"/>
      <c r="AG278" s="16"/>
      <c r="AH278" s="11"/>
      <c r="AI278" s="11"/>
      <c r="AJ278" s="11"/>
      <c r="AK278" s="14"/>
      <c r="AL278" s="11"/>
    </row>
    <row r="279" spans="3:38" s="1" customFormat="1" x14ac:dyDescent="0.25">
      <c r="C279" s="7"/>
      <c r="AC279" s="11"/>
      <c r="AD279" s="11"/>
      <c r="AE279" s="11"/>
      <c r="AF279" s="11"/>
      <c r="AG279" s="16"/>
      <c r="AH279" s="11"/>
      <c r="AI279" s="11"/>
      <c r="AJ279" s="11"/>
      <c r="AK279" s="14"/>
      <c r="AL279" s="11"/>
    </row>
    <row r="280" spans="3:38" s="1" customFormat="1" x14ac:dyDescent="0.25">
      <c r="C280" s="7"/>
      <c r="AC280" s="11"/>
      <c r="AD280" s="11"/>
      <c r="AE280" s="11"/>
      <c r="AF280" s="11"/>
      <c r="AG280" s="16"/>
      <c r="AH280" s="11"/>
      <c r="AI280" s="11"/>
      <c r="AJ280" s="11"/>
      <c r="AK280" s="14"/>
      <c r="AL280" s="11"/>
    </row>
    <row r="281" spans="3:38" s="1" customFormat="1" x14ac:dyDescent="0.25">
      <c r="C281" s="7"/>
      <c r="AC281" s="11"/>
      <c r="AD281" s="11"/>
      <c r="AE281" s="11"/>
      <c r="AF281" s="11"/>
      <c r="AG281" s="16"/>
      <c r="AH281" s="11"/>
      <c r="AI281" s="11"/>
      <c r="AJ281" s="11"/>
      <c r="AK281" s="14"/>
      <c r="AL281" s="11"/>
    </row>
    <row r="282" spans="3:38" s="1" customFormat="1" x14ac:dyDescent="0.25">
      <c r="C282" s="7"/>
      <c r="AC282" s="11"/>
      <c r="AD282" s="11"/>
      <c r="AE282" s="11"/>
      <c r="AF282" s="11"/>
      <c r="AG282" s="16"/>
      <c r="AH282" s="11"/>
      <c r="AI282" s="11"/>
      <c r="AJ282" s="11"/>
      <c r="AK282" s="14"/>
      <c r="AL282" s="11"/>
    </row>
    <row r="283" spans="3:38" s="1" customFormat="1" x14ac:dyDescent="0.25">
      <c r="C283" s="7"/>
      <c r="AC283" s="11"/>
      <c r="AD283" s="11"/>
      <c r="AE283" s="11"/>
      <c r="AF283" s="11"/>
      <c r="AG283" s="16"/>
      <c r="AH283" s="11"/>
      <c r="AI283" s="11"/>
      <c r="AJ283" s="11"/>
      <c r="AK283" s="14"/>
      <c r="AL283" s="11"/>
    </row>
    <row r="284" spans="3:38" s="1" customFormat="1" x14ac:dyDescent="0.25">
      <c r="C284" s="7"/>
      <c r="AC284" s="11"/>
      <c r="AD284" s="11"/>
      <c r="AE284" s="11"/>
      <c r="AF284" s="11"/>
      <c r="AG284" s="16"/>
      <c r="AH284" s="11"/>
      <c r="AI284" s="11"/>
      <c r="AJ284" s="11"/>
      <c r="AK284" s="14"/>
      <c r="AL284" s="11"/>
    </row>
    <row r="285" spans="3:38" s="1" customFormat="1" x14ac:dyDescent="0.25">
      <c r="C285" s="7"/>
      <c r="AC285" s="11"/>
      <c r="AD285" s="11"/>
      <c r="AE285" s="11"/>
      <c r="AF285" s="11"/>
      <c r="AG285" s="16"/>
      <c r="AH285" s="11"/>
      <c r="AI285" s="11"/>
      <c r="AJ285" s="11"/>
      <c r="AK285" s="14"/>
      <c r="AL285" s="11"/>
    </row>
    <row r="286" spans="3:38" s="1" customFormat="1" x14ac:dyDescent="0.25">
      <c r="C286" s="7"/>
      <c r="AC286" s="11"/>
      <c r="AD286" s="11"/>
      <c r="AE286" s="11"/>
      <c r="AF286" s="11"/>
      <c r="AG286" s="16"/>
      <c r="AH286" s="11"/>
      <c r="AI286" s="11"/>
      <c r="AJ286" s="11"/>
      <c r="AK286" s="14"/>
      <c r="AL286" s="11"/>
    </row>
    <row r="287" spans="3:38" s="1" customFormat="1" x14ac:dyDescent="0.25">
      <c r="C287" s="7"/>
      <c r="AC287" s="11"/>
      <c r="AD287" s="11"/>
      <c r="AE287" s="11"/>
      <c r="AF287" s="11"/>
      <c r="AG287" s="16"/>
      <c r="AH287" s="11"/>
      <c r="AI287" s="11"/>
      <c r="AJ287" s="11"/>
      <c r="AK287" s="14"/>
      <c r="AL287" s="11"/>
    </row>
    <row r="288" spans="3:38" s="1" customFormat="1" x14ac:dyDescent="0.25">
      <c r="C288" s="7"/>
      <c r="AC288" s="11"/>
      <c r="AD288" s="11"/>
      <c r="AE288" s="11"/>
      <c r="AF288" s="11"/>
      <c r="AG288" s="16"/>
      <c r="AH288" s="11"/>
      <c r="AI288" s="11"/>
      <c r="AJ288" s="11"/>
      <c r="AK288" s="14"/>
      <c r="AL288" s="11"/>
    </row>
    <row r="289" spans="3:38" s="1" customFormat="1" x14ac:dyDescent="0.25">
      <c r="C289" s="7"/>
      <c r="AC289" s="11"/>
      <c r="AD289" s="11"/>
      <c r="AE289" s="11"/>
      <c r="AF289" s="11"/>
      <c r="AG289" s="16"/>
      <c r="AH289" s="11"/>
      <c r="AI289" s="11"/>
      <c r="AJ289" s="11"/>
      <c r="AK289" s="14"/>
      <c r="AL289" s="11"/>
    </row>
    <row r="290" spans="3:38" s="1" customFormat="1" x14ac:dyDescent="0.25">
      <c r="C290" s="7"/>
      <c r="AC290" s="11"/>
      <c r="AD290" s="11"/>
      <c r="AE290" s="11"/>
      <c r="AF290" s="11"/>
      <c r="AG290" s="16"/>
      <c r="AH290" s="11"/>
      <c r="AI290" s="11"/>
      <c r="AJ290" s="11"/>
      <c r="AK290" s="14"/>
      <c r="AL290" s="11"/>
    </row>
    <row r="291" spans="3:38" s="1" customFormat="1" x14ac:dyDescent="0.25">
      <c r="C291" s="7"/>
      <c r="AC291" s="11"/>
      <c r="AD291" s="11"/>
      <c r="AE291" s="11"/>
      <c r="AF291" s="11"/>
      <c r="AG291" s="16"/>
      <c r="AH291" s="11"/>
      <c r="AI291" s="11"/>
      <c r="AJ291" s="11"/>
      <c r="AK291" s="14"/>
      <c r="AL291" s="11"/>
    </row>
    <row r="292" spans="3:38" s="1" customFormat="1" x14ac:dyDescent="0.25">
      <c r="C292" s="7"/>
      <c r="AC292" s="11"/>
      <c r="AD292" s="11"/>
      <c r="AE292" s="11"/>
      <c r="AF292" s="11"/>
      <c r="AG292" s="16"/>
      <c r="AH292" s="11"/>
      <c r="AI292" s="11"/>
      <c r="AJ292" s="11"/>
      <c r="AK292" s="14"/>
      <c r="AL292" s="11"/>
    </row>
    <row r="293" spans="3:38" s="1" customFormat="1" x14ac:dyDescent="0.25">
      <c r="C293" s="7"/>
      <c r="AC293" s="11"/>
      <c r="AD293" s="11"/>
      <c r="AE293" s="11"/>
      <c r="AF293" s="11"/>
      <c r="AG293" s="16"/>
      <c r="AH293" s="11"/>
      <c r="AI293" s="11"/>
      <c r="AJ293" s="11"/>
      <c r="AK293" s="14"/>
      <c r="AL293" s="11"/>
    </row>
    <row r="294" spans="3:38" s="1" customFormat="1" x14ac:dyDescent="0.25">
      <c r="C294" s="7"/>
      <c r="AC294" s="11"/>
      <c r="AD294" s="11"/>
      <c r="AE294" s="11"/>
      <c r="AF294" s="11"/>
      <c r="AG294" s="16"/>
      <c r="AH294" s="11"/>
      <c r="AI294" s="11"/>
      <c r="AJ294" s="11"/>
      <c r="AK294" s="14"/>
      <c r="AL294" s="11"/>
    </row>
    <row r="295" spans="3:38" s="1" customFormat="1" x14ac:dyDescent="0.25">
      <c r="C295" s="7"/>
      <c r="AC295" s="11"/>
      <c r="AD295" s="11"/>
      <c r="AE295" s="11"/>
      <c r="AF295" s="11"/>
      <c r="AG295" s="16"/>
      <c r="AH295" s="11"/>
      <c r="AI295" s="11"/>
      <c r="AJ295" s="11"/>
      <c r="AK295" s="14"/>
      <c r="AL295" s="11"/>
    </row>
    <row r="296" spans="3:38" s="1" customFormat="1" x14ac:dyDescent="0.25">
      <c r="C296" s="7"/>
      <c r="AC296" s="11"/>
      <c r="AD296" s="11"/>
      <c r="AE296" s="11"/>
      <c r="AF296" s="11"/>
      <c r="AG296" s="16"/>
      <c r="AH296" s="11"/>
      <c r="AI296" s="11"/>
      <c r="AJ296" s="11"/>
      <c r="AK296" s="14"/>
      <c r="AL296" s="11"/>
    </row>
    <row r="297" spans="3:38" s="1" customFormat="1" x14ac:dyDescent="0.25">
      <c r="C297" s="7"/>
      <c r="AC297" s="11"/>
      <c r="AD297" s="11"/>
      <c r="AE297" s="11"/>
      <c r="AF297" s="11"/>
      <c r="AG297" s="16"/>
      <c r="AH297" s="11"/>
      <c r="AI297" s="11"/>
      <c r="AJ297" s="11"/>
      <c r="AK297" s="14"/>
      <c r="AL297" s="11"/>
    </row>
    <row r="298" spans="3:38" s="1" customFormat="1" x14ac:dyDescent="0.25">
      <c r="C298" s="7"/>
      <c r="AC298" s="11"/>
      <c r="AD298" s="11"/>
      <c r="AE298" s="11"/>
      <c r="AF298" s="11"/>
      <c r="AG298" s="16"/>
      <c r="AH298" s="11"/>
      <c r="AI298" s="11"/>
      <c r="AJ298" s="11"/>
      <c r="AK298" s="14"/>
      <c r="AL298" s="11"/>
    </row>
    <row r="299" spans="3:38" s="1" customFormat="1" x14ac:dyDescent="0.25">
      <c r="C299" s="7"/>
      <c r="AC299" s="11"/>
      <c r="AD299" s="11"/>
      <c r="AE299" s="11"/>
      <c r="AF299" s="11"/>
      <c r="AG299" s="16"/>
      <c r="AH299" s="11"/>
      <c r="AI299" s="11"/>
      <c r="AJ299" s="11"/>
      <c r="AK299" s="14"/>
      <c r="AL299" s="11"/>
    </row>
    <row r="300" spans="3:38" s="1" customFormat="1" x14ac:dyDescent="0.25">
      <c r="C300" s="7"/>
      <c r="AC300" s="11"/>
      <c r="AD300" s="11"/>
      <c r="AE300" s="11"/>
      <c r="AF300" s="11"/>
      <c r="AG300" s="16"/>
      <c r="AH300" s="11"/>
      <c r="AI300" s="11"/>
      <c r="AJ300" s="11"/>
      <c r="AK300" s="14"/>
      <c r="AL300" s="11"/>
    </row>
    <row r="301" spans="3:38" s="1" customFormat="1" x14ac:dyDescent="0.25">
      <c r="C301" s="7"/>
      <c r="AC301" s="11"/>
      <c r="AD301" s="11"/>
      <c r="AE301" s="11"/>
      <c r="AF301" s="11"/>
      <c r="AG301" s="16"/>
      <c r="AH301" s="11"/>
      <c r="AI301" s="11"/>
      <c r="AJ301" s="11"/>
      <c r="AK301" s="14"/>
      <c r="AL301" s="11"/>
    </row>
    <row r="302" spans="3:38" s="1" customFormat="1" x14ac:dyDescent="0.25">
      <c r="C302" s="7"/>
      <c r="AC302" s="11"/>
      <c r="AD302" s="11"/>
      <c r="AE302" s="11"/>
      <c r="AF302" s="11"/>
      <c r="AG302" s="16"/>
      <c r="AH302" s="11"/>
      <c r="AI302" s="11"/>
      <c r="AJ302" s="11"/>
      <c r="AK302" s="14"/>
      <c r="AL302" s="11"/>
    </row>
    <row r="303" spans="3:38" s="1" customFormat="1" x14ac:dyDescent="0.25">
      <c r="C303" s="7"/>
      <c r="AC303" s="11"/>
      <c r="AD303" s="11"/>
      <c r="AE303" s="11"/>
      <c r="AF303" s="11"/>
      <c r="AG303" s="16"/>
      <c r="AH303" s="11"/>
      <c r="AI303" s="11"/>
      <c r="AJ303" s="11"/>
      <c r="AK303" s="14"/>
      <c r="AL303" s="11"/>
    </row>
    <row r="304" spans="3:38" s="1" customFormat="1" x14ac:dyDescent="0.25">
      <c r="C304" s="7"/>
      <c r="AC304" s="11"/>
      <c r="AD304" s="11"/>
      <c r="AE304" s="11"/>
      <c r="AF304" s="11"/>
      <c r="AG304" s="16"/>
      <c r="AH304" s="11"/>
      <c r="AI304" s="11"/>
      <c r="AJ304" s="11"/>
      <c r="AK304" s="14"/>
      <c r="AL304" s="11"/>
    </row>
    <row r="305" spans="3:38" s="1" customFormat="1" x14ac:dyDescent="0.25">
      <c r="C305" s="7"/>
      <c r="AC305" s="11"/>
      <c r="AD305" s="11"/>
      <c r="AE305" s="11"/>
      <c r="AF305" s="11"/>
      <c r="AG305" s="16"/>
      <c r="AH305" s="11"/>
      <c r="AI305" s="11"/>
      <c r="AJ305" s="11"/>
      <c r="AK305" s="14"/>
      <c r="AL305" s="11"/>
    </row>
    <row r="306" spans="3:38" s="1" customFormat="1" x14ac:dyDescent="0.25">
      <c r="C306" s="7"/>
      <c r="AC306" s="11"/>
      <c r="AD306" s="11"/>
      <c r="AE306" s="11"/>
      <c r="AF306" s="11"/>
      <c r="AG306" s="16"/>
      <c r="AH306" s="11"/>
      <c r="AI306" s="11"/>
      <c r="AJ306" s="11"/>
      <c r="AK306" s="14"/>
      <c r="AL306" s="11"/>
    </row>
    <row r="307" spans="3:38" s="1" customFormat="1" x14ac:dyDescent="0.25">
      <c r="C307" s="7"/>
      <c r="AC307" s="11"/>
      <c r="AD307" s="11"/>
      <c r="AE307" s="11"/>
      <c r="AF307" s="11"/>
      <c r="AG307" s="16"/>
      <c r="AH307" s="11"/>
      <c r="AI307" s="11"/>
      <c r="AJ307" s="11"/>
      <c r="AK307" s="14"/>
      <c r="AL307" s="11"/>
    </row>
    <row r="308" spans="3:38" s="1" customFormat="1" x14ac:dyDescent="0.25">
      <c r="C308" s="7"/>
      <c r="AC308" s="11"/>
      <c r="AD308" s="11"/>
      <c r="AE308" s="11"/>
      <c r="AF308" s="11"/>
      <c r="AG308" s="16"/>
      <c r="AH308" s="11"/>
      <c r="AI308" s="11"/>
      <c r="AJ308" s="11"/>
      <c r="AK308" s="14"/>
      <c r="AL308" s="11"/>
    </row>
    <row r="309" spans="3:38" s="1" customFormat="1" x14ac:dyDescent="0.25">
      <c r="C309" s="7"/>
      <c r="AC309" s="11"/>
      <c r="AD309" s="11"/>
      <c r="AE309" s="11"/>
      <c r="AF309" s="11"/>
      <c r="AG309" s="16"/>
      <c r="AH309" s="11"/>
      <c r="AI309" s="11"/>
      <c r="AJ309" s="11"/>
      <c r="AK309" s="14"/>
      <c r="AL309" s="11"/>
    </row>
    <row r="310" spans="3:38" s="1" customFormat="1" x14ac:dyDescent="0.25">
      <c r="C310" s="7"/>
      <c r="AC310" s="11"/>
      <c r="AD310" s="11"/>
      <c r="AE310" s="11"/>
      <c r="AF310" s="11"/>
      <c r="AG310" s="16"/>
      <c r="AH310" s="11"/>
      <c r="AI310" s="11"/>
      <c r="AJ310" s="11"/>
      <c r="AK310" s="14"/>
      <c r="AL310" s="11"/>
    </row>
    <row r="311" spans="3:38" s="1" customFormat="1" x14ac:dyDescent="0.25">
      <c r="C311" s="7"/>
      <c r="AC311" s="11"/>
      <c r="AD311" s="11"/>
      <c r="AE311" s="11"/>
      <c r="AF311" s="11"/>
      <c r="AG311" s="16"/>
      <c r="AH311" s="11"/>
      <c r="AI311" s="11"/>
      <c r="AJ311" s="11"/>
      <c r="AK311" s="14"/>
      <c r="AL311" s="11"/>
    </row>
    <row r="312" spans="3:38" s="1" customFormat="1" x14ac:dyDescent="0.25">
      <c r="C312" s="7"/>
      <c r="AC312" s="11"/>
      <c r="AD312" s="11"/>
      <c r="AE312" s="11"/>
      <c r="AF312" s="11"/>
      <c r="AG312" s="16"/>
      <c r="AH312" s="11"/>
      <c r="AI312" s="11"/>
      <c r="AJ312" s="11"/>
      <c r="AK312" s="14"/>
      <c r="AL312" s="11"/>
    </row>
    <row r="313" spans="3:38" s="1" customFormat="1" x14ac:dyDescent="0.25">
      <c r="C313" s="7"/>
      <c r="AC313" s="11"/>
      <c r="AD313" s="11"/>
      <c r="AE313" s="11"/>
      <c r="AF313" s="11"/>
      <c r="AG313" s="16"/>
      <c r="AH313" s="11"/>
      <c r="AI313" s="11"/>
      <c r="AJ313" s="11"/>
      <c r="AK313" s="14"/>
      <c r="AL313" s="11"/>
    </row>
    <row r="314" spans="3:38" s="1" customFormat="1" x14ac:dyDescent="0.25">
      <c r="C314" s="7"/>
      <c r="AC314" s="11"/>
      <c r="AD314" s="11"/>
      <c r="AE314" s="11"/>
      <c r="AF314" s="11"/>
      <c r="AG314" s="16"/>
      <c r="AH314" s="11"/>
      <c r="AI314" s="11"/>
      <c r="AJ314" s="11"/>
      <c r="AK314" s="14"/>
      <c r="AL314" s="11"/>
    </row>
    <row r="315" spans="3:38" s="1" customFormat="1" x14ac:dyDescent="0.25">
      <c r="C315" s="7"/>
      <c r="AC315" s="11"/>
      <c r="AD315" s="11"/>
      <c r="AE315" s="11"/>
      <c r="AF315" s="11"/>
      <c r="AG315" s="16"/>
      <c r="AH315" s="11"/>
      <c r="AI315" s="11"/>
      <c r="AJ315" s="11"/>
      <c r="AK315" s="14"/>
      <c r="AL315" s="11"/>
    </row>
    <row r="316" spans="3:38" s="1" customFormat="1" x14ac:dyDescent="0.25">
      <c r="C316" s="7"/>
      <c r="AC316" s="11"/>
      <c r="AD316" s="11"/>
      <c r="AE316" s="11"/>
      <c r="AF316" s="11"/>
      <c r="AG316" s="16"/>
      <c r="AH316" s="11"/>
      <c r="AI316" s="11"/>
      <c r="AJ316" s="11"/>
      <c r="AK316" s="14"/>
      <c r="AL316" s="11"/>
    </row>
    <row r="317" spans="3:38" s="1" customFormat="1" x14ac:dyDescent="0.25">
      <c r="C317" s="7"/>
      <c r="AC317" s="11"/>
      <c r="AD317" s="11"/>
      <c r="AE317" s="11"/>
      <c r="AF317" s="11"/>
      <c r="AG317" s="16"/>
      <c r="AH317" s="11"/>
      <c r="AI317" s="11"/>
      <c r="AJ317" s="11"/>
      <c r="AK317" s="14"/>
      <c r="AL317" s="11"/>
    </row>
    <row r="318" spans="3:38" s="1" customFormat="1" x14ac:dyDescent="0.25">
      <c r="C318" s="7"/>
      <c r="AC318" s="11"/>
      <c r="AD318" s="11"/>
      <c r="AE318" s="11"/>
      <c r="AF318" s="11"/>
      <c r="AG318" s="16"/>
      <c r="AH318" s="11"/>
      <c r="AI318" s="11"/>
      <c r="AJ318" s="11"/>
      <c r="AK318" s="14"/>
      <c r="AL318" s="11"/>
    </row>
    <row r="319" spans="3:38" s="1" customFormat="1" x14ac:dyDescent="0.25">
      <c r="C319" s="7"/>
      <c r="AC319" s="11"/>
      <c r="AD319" s="11"/>
      <c r="AE319" s="11"/>
      <c r="AF319" s="11"/>
      <c r="AG319" s="16"/>
      <c r="AH319" s="11"/>
      <c r="AI319" s="11"/>
      <c r="AJ319" s="11"/>
      <c r="AK319" s="14"/>
      <c r="AL319" s="11"/>
    </row>
    <row r="320" spans="3:38" s="1" customFormat="1" x14ac:dyDescent="0.25">
      <c r="C320" s="7"/>
      <c r="AC320" s="11"/>
      <c r="AD320" s="11"/>
      <c r="AE320" s="11"/>
      <c r="AF320" s="11"/>
      <c r="AG320" s="16"/>
      <c r="AH320" s="11"/>
      <c r="AI320" s="11"/>
      <c r="AJ320" s="11"/>
      <c r="AK320" s="14"/>
      <c r="AL320" s="11"/>
    </row>
    <row r="321" spans="3:41" s="1" customFormat="1" x14ac:dyDescent="0.25">
      <c r="C321" s="7"/>
      <c r="AC321" s="11"/>
      <c r="AD321" s="11"/>
      <c r="AE321" s="11"/>
      <c r="AF321" s="11"/>
      <c r="AG321" s="16"/>
      <c r="AH321" s="11"/>
      <c r="AI321" s="11"/>
      <c r="AJ321" s="11"/>
      <c r="AK321" s="14"/>
      <c r="AL321" s="11"/>
    </row>
    <row r="322" spans="3:41" s="1" customFormat="1" x14ac:dyDescent="0.25">
      <c r="C322" s="7"/>
      <c r="AC322" s="11"/>
      <c r="AD322" s="11"/>
      <c r="AE322" s="11"/>
      <c r="AF322" s="11"/>
      <c r="AG322" s="16"/>
      <c r="AH322" s="11"/>
      <c r="AI322" s="11"/>
      <c r="AJ322" s="11"/>
      <c r="AK322" s="14"/>
      <c r="AL322" s="11"/>
    </row>
    <row r="323" spans="3:41" s="1" customFormat="1" x14ac:dyDescent="0.25">
      <c r="C323" s="7"/>
      <c r="AC323" s="11"/>
      <c r="AD323" s="11"/>
      <c r="AE323" s="11"/>
      <c r="AF323" s="11"/>
      <c r="AG323" s="16"/>
      <c r="AH323" s="11"/>
      <c r="AI323" s="11"/>
      <c r="AJ323" s="11"/>
      <c r="AK323" s="14"/>
      <c r="AL323" s="11"/>
    </row>
    <row r="324" spans="3:41" s="1" customFormat="1" x14ac:dyDescent="0.25">
      <c r="C324" s="7"/>
      <c r="AC324" s="11"/>
      <c r="AD324" s="11"/>
      <c r="AE324" s="11"/>
      <c r="AF324" s="11"/>
      <c r="AG324" s="16"/>
      <c r="AH324" s="11"/>
      <c r="AI324" s="11"/>
      <c r="AJ324" s="11"/>
      <c r="AK324" s="14"/>
      <c r="AL324" s="11"/>
    </row>
    <row r="325" spans="3:41" s="1" customFormat="1" x14ac:dyDescent="0.25">
      <c r="C325" s="7"/>
      <c r="AC325" s="11"/>
      <c r="AD325" s="11"/>
      <c r="AE325" s="11"/>
      <c r="AF325" s="11"/>
      <c r="AG325" s="16"/>
      <c r="AH325" s="11"/>
      <c r="AI325" s="11"/>
      <c r="AJ325" s="11"/>
      <c r="AK325" s="14"/>
      <c r="AL325" s="11"/>
    </row>
    <row r="326" spans="3:41" s="1" customFormat="1" x14ac:dyDescent="0.25">
      <c r="C326" s="7"/>
      <c r="AC326" s="11"/>
      <c r="AD326" s="11"/>
      <c r="AE326" s="11"/>
      <c r="AF326" s="11"/>
      <c r="AG326" s="16"/>
      <c r="AH326" s="11"/>
      <c r="AI326" s="11"/>
      <c r="AJ326" s="11"/>
      <c r="AK326" s="14"/>
      <c r="AL326" s="11"/>
    </row>
    <row r="327" spans="3:41" s="1" customFormat="1" x14ac:dyDescent="0.25">
      <c r="C327" s="7"/>
      <c r="AC327" s="11"/>
      <c r="AD327" s="11"/>
      <c r="AE327" s="11"/>
      <c r="AF327" s="11"/>
      <c r="AG327" s="16"/>
      <c r="AH327" s="11"/>
      <c r="AI327" s="11"/>
      <c r="AJ327" s="11"/>
      <c r="AK327" s="14"/>
      <c r="AL327" s="11"/>
    </row>
    <row r="328" spans="3:41" s="1" customFormat="1" x14ac:dyDescent="0.25">
      <c r="C328" s="7"/>
      <c r="AC328" s="11"/>
      <c r="AD328" s="11"/>
      <c r="AE328" s="11"/>
      <c r="AF328" s="11"/>
      <c r="AG328" s="16"/>
      <c r="AH328" s="11"/>
      <c r="AI328" s="11"/>
      <c r="AJ328" s="11"/>
      <c r="AK328" s="14"/>
      <c r="AL328" s="11"/>
    </row>
    <row r="329" spans="3:41" s="1" customFormat="1" x14ac:dyDescent="0.25">
      <c r="C329" s="7"/>
      <c r="AC329" s="11"/>
      <c r="AD329" s="11"/>
      <c r="AE329" s="11"/>
      <c r="AF329" s="11"/>
      <c r="AG329" s="16"/>
      <c r="AH329" s="11"/>
      <c r="AI329" s="11"/>
      <c r="AJ329" s="11"/>
      <c r="AK329" s="14"/>
      <c r="AL329" s="11"/>
    </row>
    <row r="330" spans="3:41" s="1" customFormat="1" x14ac:dyDescent="0.25">
      <c r="C330" s="7"/>
      <c r="AC330" s="11"/>
      <c r="AD330" s="11"/>
      <c r="AE330" s="11"/>
      <c r="AF330" s="11"/>
      <c r="AG330" s="16"/>
      <c r="AH330" s="11"/>
      <c r="AI330" s="11"/>
      <c r="AJ330" s="11"/>
      <c r="AK330" s="14"/>
      <c r="AL330" s="11"/>
    </row>
    <row r="331" spans="3:41" s="1" customFormat="1" x14ac:dyDescent="0.25">
      <c r="C331" s="7"/>
      <c r="AC331" s="11"/>
      <c r="AD331" s="11"/>
      <c r="AE331" s="11"/>
      <c r="AF331" s="11"/>
      <c r="AG331" s="16"/>
      <c r="AH331" s="11"/>
      <c r="AI331" s="11"/>
      <c r="AJ331" s="11"/>
      <c r="AK331" s="14"/>
      <c r="AL331" s="11"/>
    </row>
    <row r="332" spans="3:41" s="1" customFormat="1" x14ac:dyDescent="0.25">
      <c r="C332" s="7"/>
      <c r="AC332" s="11"/>
      <c r="AD332" s="11"/>
      <c r="AE332" s="11"/>
      <c r="AF332" s="11"/>
      <c r="AG332" s="16"/>
      <c r="AH332" s="11"/>
      <c r="AI332" s="11"/>
      <c r="AJ332" s="11"/>
      <c r="AK332" s="14"/>
      <c r="AL332" s="11"/>
    </row>
    <row r="333" spans="3:41" x14ac:dyDescent="0.25">
      <c r="AM333" s="1"/>
      <c r="AN333" s="1"/>
      <c r="AO333" s="1"/>
    </row>
    <row r="334" spans="3:41" x14ac:dyDescent="0.25">
      <c r="AM334" s="1"/>
      <c r="AN334" s="1"/>
      <c r="AO334" s="1"/>
    </row>
  </sheetData>
  <mergeCells count="23">
    <mergeCell ref="A7:C7"/>
    <mergeCell ref="A8:C8"/>
    <mergeCell ref="O2:Q2"/>
    <mergeCell ref="S2:V2"/>
    <mergeCell ref="X2:AA2"/>
    <mergeCell ref="D3:AJ3"/>
    <mergeCell ref="AB4:AB6"/>
    <mergeCell ref="N1:AA1"/>
    <mergeCell ref="B3:B4"/>
    <mergeCell ref="A3:A4"/>
    <mergeCell ref="B5:B6"/>
    <mergeCell ref="C3:C5"/>
    <mergeCell ref="AK5:AK6"/>
    <mergeCell ref="AL5:AL6"/>
    <mergeCell ref="AK3:AK4"/>
    <mergeCell ref="AL3:AL4"/>
    <mergeCell ref="AO4:AO6"/>
    <mergeCell ref="AM3:AQ3"/>
    <mergeCell ref="AM1:AN1"/>
    <mergeCell ref="AM4:AM6"/>
    <mergeCell ref="AQ4:AQ6"/>
    <mergeCell ref="AN4:AN6"/>
    <mergeCell ref="AP4:AP6"/>
  </mergeCells>
  <phoneticPr fontId="0" type="noConversion"/>
  <conditionalFormatting sqref="W9:W150">
    <cfRule type="cellIs" dxfId="33" priority="20" stopIfTrue="1" operator="greaterThan">
      <formula>0.1</formula>
    </cfRule>
  </conditionalFormatting>
  <conditionalFormatting sqref="F9:F150">
    <cfRule type="cellIs" dxfId="32" priority="21" stopIfTrue="1" operator="greaterThan">
      <formula>5</formula>
    </cfRule>
  </conditionalFormatting>
  <conditionalFormatting sqref="Z9:Z150">
    <cfRule type="cellIs" dxfId="31" priority="23" stopIfTrue="1" operator="greaterThan">
      <formula>100</formula>
    </cfRule>
  </conditionalFormatting>
  <conditionalFormatting sqref="AD9:AD150">
    <cfRule type="cellIs" dxfId="30" priority="24" stopIfTrue="1" operator="greaterThanOrEqual">
      <formula>250</formula>
    </cfRule>
  </conditionalFormatting>
  <conditionalFormatting sqref="AF9:AF150">
    <cfRule type="cellIs" dxfId="29" priority="25" stopIfTrue="1" operator="greaterThanOrEqual">
      <formula>200</formula>
    </cfRule>
  </conditionalFormatting>
  <conditionalFormatting sqref="G9:G150">
    <cfRule type="cellIs" dxfId="28" priority="27" stopIfTrue="1" operator="greaterThan">
      <formula>10</formula>
    </cfRule>
  </conditionalFormatting>
  <conditionalFormatting sqref="D9:D150">
    <cfRule type="cellIs" dxfId="27" priority="28" stopIfTrue="1" operator="notEqual">
      <formula>0</formula>
    </cfRule>
  </conditionalFormatting>
  <conditionalFormatting sqref="H9:H150">
    <cfRule type="cellIs" dxfId="26" priority="29" stopIfTrue="1" operator="greaterThan">
      <formula>1</formula>
    </cfRule>
  </conditionalFormatting>
  <conditionalFormatting sqref="I9:I150">
    <cfRule type="cellIs" dxfId="25" priority="30" stopIfTrue="1" operator="greaterThan">
      <formula>0.01</formula>
    </cfRule>
  </conditionalFormatting>
  <conditionalFormatting sqref="M9:M150">
    <cfRule type="cellIs" dxfId="24" priority="31" stopIfTrue="1" operator="greaterThan">
      <formula>50</formula>
    </cfRule>
  </conditionalFormatting>
  <conditionalFormatting sqref="N9:N150">
    <cfRule type="cellIs" dxfId="23" priority="32" stopIfTrue="1" operator="greaterThan">
      <formula>2</formula>
    </cfRule>
  </conditionalFormatting>
  <conditionalFormatting sqref="P9:P150">
    <cfRule type="cellIs" dxfId="22" priority="33" stopIfTrue="1" operator="greaterThan">
      <formula>3</formula>
    </cfRule>
  </conditionalFormatting>
  <conditionalFormatting sqref="R9:R150">
    <cfRule type="cellIs" dxfId="21" priority="34" stopIfTrue="1" operator="greaterThan">
      <formula>1.5</formula>
    </cfRule>
  </conditionalFormatting>
  <conditionalFormatting sqref="U9:U150">
    <cfRule type="cellIs" dxfId="20" priority="35" stopIfTrue="1" operator="greaterThan">
      <formula>20</formula>
    </cfRule>
  </conditionalFormatting>
  <conditionalFormatting sqref="AJ9:AJ150">
    <cfRule type="cellIs" dxfId="19" priority="19" operator="greaterThanOrEqual">
      <formula>20</formula>
    </cfRule>
  </conditionalFormatting>
  <conditionalFormatting sqref="AH9:AH150">
    <cfRule type="cellIs" dxfId="18" priority="17" operator="notEqual">
      <formula>1</formula>
    </cfRule>
  </conditionalFormatting>
  <conditionalFormatting sqref="AC9:AC150">
    <cfRule type="cellIs" dxfId="17" priority="16" operator="notEqual">
      <formula>1</formula>
    </cfRule>
  </conditionalFormatting>
  <conditionalFormatting sqref="J9:J150">
    <cfRule type="cellIs" dxfId="16" priority="15" operator="greaterThan">
      <formula>1</formula>
    </cfRule>
  </conditionalFormatting>
  <conditionalFormatting sqref="K9:K150">
    <cfRule type="cellIs" dxfId="15" priority="14" operator="greaterThan">
      <formula>10</formula>
    </cfRule>
  </conditionalFormatting>
  <conditionalFormatting sqref="L9:L150">
    <cfRule type="cellIs" dxfId="14" priority="13" operator="greaterThan">
      <formula>5</formula>
    </cfRule>
  </conditionalFormatting>
  <conditionalFormatting sqref="O9:O150">
    <cfRule type="cellIs" dxfId="13" priority="12" operator="greaterThan">
      <formula>50</formula>
    </cfRule>
  </conditionalFormatting>
  <conditionalFormatting sqref="S9:S150">
    <cfRule type="cellIs" dxfId="12" priority="11" operator="greaterThan">
      <formula>10</formula>
    </cfRule>
  </conditionalFormatting>
  <conditionalFormatting sqref="T9:T150">
    <cfRule type="cellIs" dxfId="11" priority="10" operator="greaterThan">
      <formula>1</formula>
    </cfRule>
  </conditionalFormatting>
  <conditionalFormatting sqref="V9:V150">
    <cfRule type="cellIs" dxfId="10" priority="9" operator="greaterThan">
      <formula>50</formula>
    </cfRule>
  </conditionalFormatting>
  <conditionalFormatting sqref="X9:X150">
    <cfRule type="cellIs" dxfId="9" priority="8" operator="greaterThan">
      <formula>10</formula>
    </cfRule>
  </conditionalFormatting>
  <conditionalFormatting sqref="Y9:Y150">
    <cfRule type="cellIs" dxfId="8" priority="7" operator="greaterThan">
      <formula>10</formula>
    </cfRule>
  </conditionalFormatting>
  <conditionalFormatting sqref="AG9:AG150">
    <cfRule type="cellIs" dxfId="7" priority="6" operator="greaterThanOrEqual">
      <formula>5</formula>
    </cfRule>
  </conditionalFormatting>
  <conditionalFormatting sqref="AE9:AE150">
    <cfRule type="cellIs" dxfId="6" priority="5" operator="greaterThanOrEqual">
      <formula>250</formula>
    </cfRule>
  </conditionalFormatting>
  <conditionalFormatting sqref="E9:E150">
    <cfRule type="cellIs" dxfId="5" priority="4" operator="greaterThan">
      <formula>0.5</formula>
    </cfRule>
  </conditionalFormatting>
  <conditionalFormatting sqref="Q9:Q150">
    <cfRule type="cellIs" dxfId="4" priority="3" operator="greaterThan">
      <formula>0.4</formula>
    </cfRule>
  </conditionalFormatting>
  <conditionalFormatting sqref="AA9:AA150">
    <cfRule type="cellIs" dxfId="3" priority="2" operator="greaterThan">
      <formula>0.3</formula>
    </cfRule>
  </conditionalFormatting>
  <conditionalFormatting sqref="AI9:AI150">
    <cfRule type="cellIs" dxfId="2" priority="1" operator="greaterThan">
      <formula>30</formula>
    </cfRule>
  </conditionalFormatting>
  <pageMargins left="0.74803149606299213" right="0.74803149606299213" top="0.98425196850393704" bottom="0.98425196850393704" header="0.51181102362204722" footer="0.51181102362204722"/>
  <pageSetup paperSize="9" scale="80" orientation="landscape" r:id="rId1"/>
  <headerFooter alignWithMargins="0">
    <oddHeader>&amp;CTulokset B 2018</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5"/>
  <sheetViews>
    <sheetView zoomScale="75" zoomScaleNormal="75" workbookViewId="0"/>
  </sheetViews>
  <sheetFormatPr defaultRowHeight="13.2" x14ac:dyDescent="0.25"/>
  <cols>
    <col min="1" max="1" width="14" customWidth="1"/>
    <col min="2" max="2" width="33" customWidth="1"/>
    <col min="3" max="3" width="11.5546875" style="8" customWidth="1"/>
    <col min="4" max="28" width="8.6640625" customWidth="1"/>
    <col min="29" max="32" width="8.6640625" style="12" customWidth="1"/>
    <col min="33" max="33" width="8.6640625" style="17" customWidth="1"/>
    <col min="34" max="35" width="8.6640625" style="12" customWidth="1"/>
    <col min="36" max="36" width="8.6640625" customWidth="1"/>
    <col min="37" max="101" width="5.6640625" customWidth="1"/>
  </cols>
  <sheetData>
    <row r="1" spans="1:37" ht="18" customHeight="1" thickBot="1" x14ac:dyDescent="0.35">
      <c r="A1" s="18" t="s">
        <v>51</v>
      </c>
      <c r="B1" s="10"/>
      <c r="C1" s="42"/>
      <c r="D1" s="27"/>
      <c r="E1" s="27"/>
      <c r="F1" s="27"/>
      <c r="G1" s="27"/>
      <c r="H1" s="27"/>
      <c r="I1" s="27"/>
      <c r="J1" s="27"/>
      <c r="K1" s="27"/>
      <c r="L1" s="27"/>
      <c r="M1" s="27"/>
      <c r="N1" s="27"/>
      <c r="O1" s="27"/>
      <c r="P1" s="27"/>
      <c r="Q1" s="27"/>
      <c r="U1" s="27"/>
      <c r="V1" s="27"/>
      <c r="W1" s="2"/>
      <c r="X1" s="2"/>
      <c r="Y1" s="2"/>
      <c r="Z1" s="2"/>
      <c r="AA1" s="2"/>
      <c r="AB1" s="2"/>
      <c r="AC1" s="28"/>
      <c r="AD1" s="28"/>
      <c r="AE1" s="28"/>
      <c r="AF1" s="28"/>
      <c r="AG1" s="29"/>
      <c r="AH1" s="28"/>
      <c r="AI1" s="28"/>
    </row>
    <row r="2" spans="1:37" ht="8.25" customHeight="1" thickBot="1" x14ac:dyDescent="0.3">
      <c r="A2" s="2"/>
      <c r="B2" s="5"/>
      <c r="C2" s="30"/>
      <c r="D2" s="5"/>
      <c r="E2" s="5"/>
      <c r="F2" s="5"/>
      <c r="G2" s="5"/>
      <c r="H2" s="5"/>
      <c r="I2" s="5"/>
      <c r="J2" s="2"/>
      <c r="K2" s="2"/>
      <c r="L2" s="2"/>
      <c r="M2" s="2"/>
      <c r="N2" s="2"/>
      <c r="O2" s="2"/>
      <c r="P2" s="2"/>
      <c r="Q2" s="2"/>
      <c r="R2" s="2"/>
      <c r="S2" s="2"/>
      <c r="T2" s="2"/>
      <c r="U2" s="2"/>
      <c r="V2" s="2"/>
      <c r="W2" s="2"/>
      <c r="X2" s="2"/>
      <c r="Y2" s="2"/>
      <c r="Z2" s="2"/>
      <c r="AA2" s="2"/>
      <c r="AB2" s="2"/>
      <c r="AC2" s="28"/>
      <c r="AD2" s="28"/>
      <c r="AE2" s="28"/>
      <c r="AF2" s="28"/>
      <c r="AG2" s="29"/>
      <c r="AH2" s="28"/>
      <c r="AI2" s="28"/>
    </row>
    <row r="3" spans="1:37" ht="28.5" customHeight="1" x14ac:dyDescent="0.25">
      <c r="A3" s="31"/>
      <c r="B3" s="224"/>
      <c r="C3" s="225"/>
      <c r="D3" s="202" t="s">
        <v>54</v>
      </c>
      <c r="E3" s="203"/>
      <c r="F3" s="203"/>
      <c r="G3" s="203"/>
      <c r="H3" s="203"/>
      <c r="I3" s="203"/>
      <c r="J3" s="203"/>
      <c r="K3" s="203"/>
      <c r="L3" s="208" t="s">
        <v>54</v>
      </c>
      <c r="M3" s="209"/>
      <c r="N3" s="209"/>
      <c r="O3" s="209"/>
      <c r="P3" s="209"/>
      <c r="Q3" s="209"/>
      <c r="R3" s="209"/>
      <c r="S3" s="209"/>
      <c r="T3" s="209"/>
      <c r="U3" s="209"/>
      <c r="V3" s="209"/>
      <c r="W3" s="209"/>
      <c r="X3" s="209"/>
      <c r="Y3" s="209"/>
      <c r="Z3" s="208" t="s">
        <v>54</v>
      </c>
      <c r="AA3" s="208"/>
      <c r="AB3" s="208"/>
      <c r="AC3" s="208"/>
      <c r="AD3" s="208"/>
      <c r="AE3" s="208"/>
      <c r="AF3" s="208"/>
      <c r="AG3" s="208"/>
      <c r="AH3" s="208"/>
      <c r="AI3" s="208"/>
      <c r="AJ3" s="211"/>
    </row>
    <row r="4" spans="1:37" ht="205.95" customHeight="1" x14ac:dyDescent="0.25">
      <c r="A4" s="221"/>
      <c r="B4" s="226" t="s">
        <v>66</v>
      </c>
      <c r="C4" s="227"/>
      <c r="D4" s="73" t="s">
        <v>0</v>
      </c>
      <c r="E4" s="87" t="s">
        <v>69</v>
      </c>
      <c r="F4" s="76" t="s">
        <v>32</v>
      </c>
      <c r="G4" s="80" t="s">
        <v>1</v>
      </c>
      <c r="H4" s="80" t="s">
        <v>33</v>
      </c>
      <c r="I4" s="76" t="s">
        <v>34</v>
      </c>
      <c r="J4" s="80" t="s">
        <v>35</v>
      </c>
      <c r="K4" s="84" t="s">
        <v>36</v>
      </c>
      <c r="L4" s="76" t="s">
        <v>2</v>
      </c>
      <c r="M4" s="76" t="s">
        <v>3</v>
      </c>
      <c r="N4" s="76" t="s">
        <v>4</v>
      </c>
      <c r="O4" s="80" t="s">
        <v>37</v>
      </c>
      <c r="P4" s="80" t="s">
        <v>38</v>
      </c>
      <c r="Q4" s="87" t="s">
        <v>70</v>
      </c>
      <c r="R4" s="80" t="s">
        <v>5</v>
      </c>
      <c r="S4" s="76" t="s">
        <v>6</v>
      </c>
      <c r="T4" s="80" t="s">
        <v>7</v>
      </c>
      <c r="U4" s="76" t="s">
        <v>8</v>
      </c>
      <c r="V4" s="80" t="s">
        <v>53</v>
      </c>
      <c r="W4" s="87" t="s">
        <v>55</v>
      </c>
      <c r="X4" s="80" t="s">
        <v>39</v>
      </c>
      <c r="Y4" s="83" t="s">
        <v>40</v>
      </c>
      <c r="Z4" s="84" t="s">
        <v>41</v>
      </c>
      <c r="AA4" s="87" t="s">
        <v>71</v>
      </c>
      <c r="AB4" s="200" t="s">
        <v>84</v>
      </c>
      <c r="AC4" s="88" t="s">
        <v>60</v>
      </c>
      <c r="AD4" s="91" t="s">
        <v>27</v>
      </c>
      <c r="AE4" s="91" t="s">
        <v>28</v>
      </c>
      <c r="AF4" s="91" t="s">
        <v>29</v>
      </c>
      <c r="AG4" s="94" t="s">
        <v>61</v>
      </c>
      <c r="AH4" s="88" t="s">
        <v>30</v>
      </c>
      <c r="AI4" s="137" t="s">
        <v>57</v>
      </c>
      <c r="AJ4" s="138" t="s">
        <v>95</v>
      </c>
    </row>
    <row r="5" spans="1:37" ht="51.75" customHeight="1" x14ac:dyDescent="0.25">
      <c r="A5" s="222"/>
      <c r="B5" s="228"/>
      <c r="C5" s="227"/>
      <c r="D5" s="74" t="s">
        <v>10</v>
      </c>
      <c r="E5" s="77" t="s">
        <v>89</v>
      </c>
      <c r="F5" s="77" t="s">
        <v>12</v>
      </c>
      <c r="G5" s="81" t="s">
        <v>13</v>
      </c>
      <c r="H5" s="81" t="s">
        <v>14</v>
      </c>
      <c r="I5" s="79" t="s">
        <v>15</v>
      </c>
      <c r="J5" s="81" t="s">
        <v>16</v>
      </c>
      <c r="K5" s="85" t="s">
        <v>13</v>
      </c>
      <c r="L5" s="79" t="s">
        <v>17</v>
      </c>
      <c r="M5" s="79" t="s">
        <v>18</v>
      </c>
      <c r="N5" s="79" t="s">
        <v>19</v>
      </c>
      <c r="O5" s="81" t="s">
        <v>18</v>
      </c>
      <c r="P5" s="81" t="s">
        <v>20</v>
      </c>
      <c r="Q5" s="77" t="s">
        <v>91</v>
      </c>
      <c r="R5" s="81" t="s">
        <v>21</v>
      </c>
      <c r="S5" s="79" t="s">
        <v>13</v>
      </c>
      <c r="T5" s="81" t="s">
        <v>14</v>
      </c>
      <c r="U5" s="79" t="s">
        <v>22</v>
      </c>
      <c r="V5" s="81" t="s">
        <v>23</v>
      </c>
      <c r="W5" s="79" t="s">
        <v>11</v>
      </c>
      <c r="X5" s="81" t="s">
        <v>13</v>
      </c>
      <c r="Y5" s="81" t="s">
        <v>13</v>
      </c>
      <c r="Z5" s="85" t="s">
        <v>24</v>
      </c>
      <c r="AA5" s="77" t="s">
        <v>92</v>
      </c>
      <c r="AB5" s="200"/>
      <c r="AC5" s="89" t="s">
        <v>44</v>
      </c>
      <c r="AD5" s="92" t="s">
        <v>81</v>
      </c>
      <c r="AE5" s="92" t="s">
        <v>81</v>
      </c>
      <c r="AF5" s="92" t="s">
        <v>82</v>
      </c>
      <c r="AG5" s="95" t="s">
        <v>83</v>
      </c>
      <c r="AH5" s="89" t="s">
        <v>44</v>
      </c>
      <c r="AI5" s="81" t="s">
        <v>58</v>
      </c>
      <c r="AJ5" s="139" t="s">
        <v>96</v>
      </c>
    </row>
    <row r="6" spans="1:37" s="1" customFormat="1" ht="18.75" customHeight="1" thickBot="1" x14ac:dyDescent="0.3">
      <c r="A6" s="223"/>
      <c r="B6" s="229"/>
      <c r="C6" s="230"/>
      <c r="D6" s="116" t="s">
        <v>26</v>
      </c>
      <c r="E6" s="140" t="s">
        <v>90</v>
      </c>
      <c r="F6" s="117" t="s">
        <v>26</v>
      </c>
      <c r="G6" s="118" t="s">
        <v>26</v>
      </c>
      <c r="H6" s="118" t="s">
        <v>26</v>
      </c>
      <c r="I6" s="117" t="s">
        <v>26</v>
      </c>
      <c r="J6" s="118" t="s">
        <v>26</v>
      </c>
      <c r="K6" s="119" t="s">
        <v>26</v>
      </c>
      <c r="L6" s="117" t="s">
        <v>26</v>
      </c>
      <c r="M6" s="117" t="s">
        <v>26</v>
      </c>
      <c r="N6" s="117" t="s">
        <v>26</v>
      </c>
      <c r="O6" s="118" t="s">
        <v>26</v>
      </c>
      <c r="P6" s="118" t="s">
        <v>26</v>
      </c>
      <c r="Q6" s="140" t="s">
        <v>90</v>
      </c>
      <c r="R6" s="118" t="s">
        <v>26</v>
      </c>
      <c r="S6" s="117" t="s">
        <v>26</v>
      </c>
      <c r="T6" s="118" t="s">
        <v>26</v>
      </c>
      <c r="U6" s="117" t="s">
        <v>26</v>
      </c>
      <c r="V6" s="118" t="s">
        <v>26</v>
      </c>
      <c r="W6" s="117" t="s">
        <v>26</v>
      </c>
      <c r="X6" s="118" t="s">
        <v>26</v>
      </c>
      <c r="Y6" s="118" t="s">
        <v>26</v>
      </c>
      <c r="Z6" s="119" t="s">
        <v>26</v>
      </c>
      <c r="AA6" s="140" t="s">
        <v>90</v>
      </c>
      <c r="AB6" s="210"/>
      <c r="AC6" s="120" t="s">
        <v>74</v>
      </c>
      <c r="AD6" s="121" t="s">
        <v>74</v>
      </c>
      <c r="AE6" s="121" t="s">
        <v>74</v>
      </c>
      <c r="AF6" s="121" t="s">
        <v>74</v>
      </c>
      <c r="AG6" s="122" t="s">
        <v>74</v>
      </c>
      <c r="AH6" s="120" t="s">
        <v>74</v>
      </c>
      <c r="AI6" s="141" t="s">
        <v>26</v>
      </c>
      <c r="AJ6" s="142" t="s">
        <v>74</v>
      </c>
      <c r="AK6"/>
    </row>
    <row r="7" spans="1:37" s="1" customFormat="1" ht="15.45" customHeight="1" thickBot="1" x14ac:dyDescent="0.3">
      <c r="A7" s="219"/>
      <c r="B7" s="220"/>
      <c r="C7" s="220"/>
      <c r="D7" s="206" t="s">
        <v>65</v>
      </c>
      <c r="E7" s="207"/>
      <c r="F7" s="207"/>
      <c r="G7" s="207"/>
      <c r="H7" s="207"/>
      <c r="I7" s="207"/>
      <c r="J7" s="207"/>
      <c r="K7" s="207"/>
      <c r="L7" s="204" t="s">
        <v>65</v>
      </c>
      <c r="M7" s="205"/>
      <c r="N7" s="205"/>
      <c r="O7" s="205"/>
      <c r="P7" s="205"/>
      <c r="Q7" s="205"/>
      <c r="R7" s="205"/>
      <c r="S7" s="205"/>
      <c r="T7" s="205"/>
      <c r="U7" s="205"/>
      <c r="V7" s="205"/>
      <c r="W7" s="205"/>
      <c r="X7" s="205"/>
      <c r="Y7" s="204" t="s">
        <v>65</v>
      </c>
      <c r="Z7" s="204"/>
      <c r="AA7" s="204"/>
      <c r="AB7" s="204"/>
      <c r="AC7" s="204"/>
      <c r="AD7" s="204"/>
      <c r="AE7" s="204"/>
      <c r="AF7" s="204"/>
      <c r="AG7" s="204"/>
      <c r="AH7" s="204"/>
      <c r="AI7" s="204"/>
      <c r="AJ7" s="212"/>
    </row>
    <row r="8" spans="1:37" s="1" customFormat="1" ht="15.45" customHeight="1" x14ac:dyDescent="0.25">
      <c r="A8" s="213" t="s">
        <v>47</v>
      </c>
      <c r="B8" s="214"/>
      <c r="C8" s="215"/>
      <c r="D8" s="158">
        <f>COUNT('Tulokset B 2018'!D9:D150)</f>
        <v>2</v>
      </c>
      <c r="E8" s="123">
        <f>COUNT('Tulokset B 2018'!E9:E150)</f>
        <v>0</v>
      </c>
      <c r="F8" s="123">
        <f>COUNT('Tulokset B 2018'!F9:F150)</f>
        <v>0</v>
      </c>
      <c r="G8" s="123">
        <f>COUNT('Tulokset B 2018'!G9:G150)</f>
        <v>2</v>
      </c>
      <c r="H8" s="123">
        <f>COUNT('Tulokset B 2018'!H9:H150)</f>
        <v>0</v>
      </c>
      <c r="I8" s="123">
        <f>COUNT('Tulokset B 2018'!I9:I150)</f>
        <v>0</v>
      </c>
      <c r="J8" s="123">
        <f>COUNT('Tulokset B 2018'!J9:J150)</f>
        <v>0</v>
      </c>
      <c r="K8" s="123">
        <f>COUNT('Tulokset B 2018'!K9:K150)</f>
        <v>0</v>
      </c>
      <c r="L8" s="123">
        <f>COUNT('Tulokset B 2018'!L9:L150)</f>
        <v>2</v>
      </c>
      <c r="M8" s="123">
        <f>COUNT('Tulokset B 2018'!M9:M150)</f>
        <v>2</v>
      </c>
      <c r="N8" s="123">
        <f>COUNT('Tulokset B 2018'!N9:N150)</f>
        <v>2</v>
      </c>
      <c r="O8" s="123">
        <f>COUNT('Tulokset B 2018'!O9:O150)</f>
        <v>0</v>
      </c>
      <c r="P8" s="123">
        <f>COUNT('Tulokset B 2018'!P9:P150)</f>
        <v>0</v>
      </c>
      <c r="Q8" s="123">
        <f>COUNT('Tulokset B 2018'!Q9:Q150)</f>
        <v>0</v>
      </c>
      <c r="R8" s="123">
        <f>COUNT('Tulokset B 2018'!R9:R150)</f>
        <v>2</v>
      </c>
      <c r="S8" s="123">
        <f>COUNT('Tulokset B 2018'!S9:S150)</f>
        <v>2</v>
      </c>
      <c r="T8" s="123">
        <f>COUNT('Tulokset B 2018'!T9:T150)</f>
        <v>2</v>
      </c>
      <c r="U8" s="123">
        <f>COUNT('Tulokset B 2018'!U9:U150)</f>
        <v>2</v>
      </c>
      <c r="V8" s="123">
        <f>COUNT('Tulokset B 2018'!V9:V150)</f>
        <v>2</v>
      </c>
      <c r="W8" s="123">
        <f>COUNT('Tulokset B 2018'!W9:W150)</f>
        <v>0</v>
      </c>
      <c r="X8" s="123">
        <f>COUNT('Tulokset B 2018'!X9:X150)</f>
        <v>0</v>
      </c>
      <c r="Y8" s="123">
        <f>COUNT('Tulokset B 2018'!Y9:Y150)</f>
        <v>0</v>
      </c>
      <c r="Z8" s="123">
        <f>COUNT('Tulokset B 2018'!Z9:Z150)</f>
        <v>0</v>
      </c>
      <c r="AA8" s="123">
        <f>COUNT('Tulokset B 2018'!AA9:AA150)</f>
        <v>0</v>
      </c>
      <c r="AB8" s="123">
        <f>COUNT('Tulokset B 2018'!AB9:AB150)</f>
        <v>0</v>
      </c>
      <c r="AC8" s="123">
        <f>COUNT('Tulokset B 2018'!AC9:AC150)</f>
        <v>2</v>
      </c>
      <c r="AD8" s="123">
        <f>COUNT('Tulokset B 2018'!AD9:AD150)</f>
        <v>2</v>
      </c>
      <c r="AE8" s="123">
        <f>COUNT('Tulokset B 2018'!AE9:AE150)</f>
        <v>2</v>
      </c>
      <c r="AF8" s="123">
        <f>COUNT('Tulokset B 2018'!AF9:AF150)</f>
        <v>2</v>
      </c>
      <c r="AG8" s="123">
        <f>COUNT('Tulokset B 2018'!AG9:AG150)</f>
        <v>2</v>
      </c>
      <c r="AH8" s="123">
        <f>COUNT('Tulokset B 2018'!AH9:AH150)</f>
        <v>0</v>
      </c>
      <c r="AI8" s="123">
        <f>COUNT('Tulokset B 2018'!AI9:AI150)</f>
        <v>0</v>
      </c>
      <c r="AJ8" s="124">
        <f>COUNT('Tulokset B 2018'!AJ9:AJ150)</f>
        <v>2</v>
      </c>
    </row>
    <row r="9" spans="1:37" s="1" customFormat="1" ht="15.45" customHeight="1" x14ac:dyDescent="0.25">
      <c r="A9" s="216" t="s">
        <v>85</v>
      </c>
      <c r="B9" s="217"/>
      <c r="C9" s="218"/>
      <c r="D9" s="159">
        <f>COUNTIF('Tulokset B 2018'!D9:D150,"=0")</f>
        <v>2</v>
      </c>
      <c r="E9" s="32">
        <f>COUNTIF('Tulokset B 2018'!E9:E150,"&lt;=0,50")</f>
        <v>0</v>
      </c>
      <c r="F9" s="32">
        <f>COUNTIF('Tulokset B 2018'!F9:F150,"&lt;=5,0")</f>
        <v>0</v>
      </c>
      <c r="G9" s="32">
        <f>COUNTIF('Tulokset B 2018'!G9:G150,"&lt;=10")</f>
        <v>2</v>
      </c>
      <c r="H9" s="32">
        <f>COUNTIF('Tulokset B 2018'!H9:H150,"&lt;=1,0")</f>
        <v>0</v>
      </c>
      <c r="I9" s="32">
        <f>COUNTIF('Tulokset B 2018'!I9:I150,"&lt;=0,010")</f>
        <v>0</v>
      </c>
      <c r="J9" s="32">
        <f>COUNTIF('Tulokset B 2018'!J9:J150,"&lt;=1,0")</f>
        <v>0</v>
      </c>
      <c r="K9" s="32">
        <f>COUNTIF('Tulokset B 2018'!K9:K150,"&lt;=10")</f>
        <v>0</v>
      </c>
      <c r="L9" s="32">
        <f>COUNTIF('Tulokset B 2018'!L9:L150,"&lt;=5,0")</f>
        <v>2</v>
      </c>
      <c r="M9" s="32">
        <f>COUNTIF('Tulokset B 2018'!M9:M150,"&lt;=50")</f>
        <v>2</v>
      </c>
      <c r="N9" s="32">
        <f>COUNTIF('Tulokset B 2018'!N9:N150,"&lt;=2,0")</f>
        <v>2</v>
      </c>
      <c r="O9" s="32">
        <f>COUNTIF('Tulokset B 2018'!O9:O150,"&lt;=50")</f>
        <v>0</v>
      </c>
      <c r="P9" s="32">
        <f>COUNTIF('Tulokset B 2018'!P9:P150,"&lt;=3,0")</f>
        <v>0</v>
      </c>
      <c r="Q9" s="32">
        <f>COUNTIF('Tulokset B 2018'!Q9:Q150,"&lt;=0,40")</f>
        <v>0</v>
      </c>
      <c r="R9" s="32">
        <f>COUNTIF('Tulokset B 2018'!R9:R150,"&lt;=1,5")</f>
        <v>2</v>
      </c>
      <c r="S9" s="32">
        <f>COUNTIF('Tulokset B 2018'!S9:S150,"&lt;=10")</f>
        <v>2</v>
      </c>
      <c r="T9" s="32">
        <f>COUNTIF('Tulokset B 2018'!T9:T150,"&lt;=1,0")</f>
        <v>2</v>
      </c>
      <c r="U9" s="32">
        <f>COUNTIF('Tulokset B 2018'!U9:U150,"&lt;=20")</f>
        <v>2</v>
      </c>
      <c r="V9" s="32">
        <f>COUNTIF('Tulokset B 2018'!V9:V150,"&lt;=50")</f>
        <v>2</v>
      </c>
      <c r="W9" s="32">
        <f>COUNTIF('Tulokset B 2018'!W9:W150,"&lt;=0,10")</f>
        <v>0</v>
      </c>
      <c r="X9" s="32">
        <f>COUNTIF('Tulokset B 2018'!X9:X150,"&lt;=10")</f>
        <v>0</v>
      </c>
      <c r="Y9" s="32">
        <f>COUNTIF('Tulokset B 2018'!Y9:Y150,"&lt;=10")</f>
        <v>0</v>
      </c>
      <c r="Z9" s="32">
        <f>COUNTIF('Tulokset B 2018'!Z9:Z150,"&lt;=100")</f>
        <v>0</v>
      </c>
      <c r="AA9" s="32">
        <f>COUNTIF('Tulokset B 2018'!AA9:AA150,"&lt;=0,30")</f>
        <v>0</v>
      </c>
      <c r="AB9" s="36"/>
      <c r="AC9" s="32">
        <f>COUNTIF('Tulokset B 2018'!AC9:AC150,"=1")</f>
        <v>2</v>
      </c>
      <c r="AD9" s="32">
        <f>COUNTIF('Tulokset B 2018'!AD9:AD150,"&lt;250")</f>
        <v>2</v>
      </c>
      <c r="AE9" s="32">
        <f>COUNTIF('Tulokset B 2018'!AE9:AE150,"&lt;250")</f>
        <v>2</v>
      </c>
      <c r="AF9" s="32">
        <f>COUNTIF('Tulokset B 2018'!AF9:AF150,"&lt;200")</f>
        <v>2</v>
      </c>
      <c r="AG9" s="32">
        <f>COUNTIF('Tulokset B 2018'!AG9:AG150,"&lt;5,0")</f>
        <v>2</v>
      </c>
      <c r="AH9" s="32">
        <f>COUNTIF('Tulokset B 2018'!AH9:AH150,"=1")</f>
        <v>0</v>
      </c>
      <c r="AI9" s="32">
        <f>COUNTIF('Tulokset B 2018'!AI9:AI150,"&lt;=30")</f>
        <v>0</v>
      </c>
      <c r="AJ9" s="125">
        <f>COUNTIF('Tulokset B 2018'!AJ9:AJ150,"&lt;20")</f>
        <v>2</v>
      </c>
    </row>
    <row r="10" spans="1:37" s="1" customFormat="1" ht="15.45" customHeight="1" x14ac:dyDescent="0.25">
      <c r="A10" s="216" t="s">
        <v>86</v>
      </c>
      <c r="B10" s="217"/>
      <c r="C10" s="218"/>
      <c r="D10" s="159">
        <f>COUNTIF('Tulokset B 2018'!D9:D150,"&gt;=1")</f>
        <v>0</v>
      </c>
      <c r="E10" s="32">
        <f>COUNTIF('Tulokset B 2018'!E9:E150,"&gt;0,50")</f>
        <v>0</v>
      </c>
      <c r="F10" s="32">
        <f>COUNTIF('Tulokset B 2018'!F9:F150,"&gt;5,0")</f>
        <v>0</v>
      </c>
      <c r="G10" s="32">
        <f>COUNTIF('Tulokset B 2018'!G9:G150,"&gt;10")</f>
        <v>0</v>
      </c>
      <c r="H10" s="32">
        <f>COUNTIF('Tulokset B 2018'!H9:H150,"&gt;1,0")</f>
        <v>0</v>
      </c>
      <c r="I10" s="32">
        <f>COUNTIF('Tulokset B 2018'!I9:I150,"&gt;0,010")</f>
        <v>0</v>
      </c>
      <c r="J10" s="32">
        <f>COUNTIF('Tulokset B 2018'!J9:J150,"&gt;1,0")</f>
        <v>0</v>
      </c>
      <c r="K10" s="32">
        <f>COUNTIF('Tulokset B 2018'!K9:K150,"&gt;10")</f>
        <v>0</v>
      </c>
      <c r="L10" s="32">
        <f>COUNTIF('Tulokset B 2018'!L9:L150,"&gt;5,0")</f>
        <v>0</v>
      </c>
      <c r="M10" s="32">
        <f>COUNTIF('Tulokset B 2018'!M9:M150,"&gt;50")</f>
        <v>0</v>
      </c>
      <c r="N10" s="32">
        <f>COUNTIF('Tulokset B 2018'!N9:N150,"&gt;2,0")</f>
        <v>0</v>
      </c>
      <c r="O10" s="32">
        <f>COUNTIF('Tulokset B 2018'!O9:O150,"&gt;50")</f>
        <v>0</v>
      </c>
      <c r="P10" s="32">
        <f>COUNTIF('Tulokset B 2018'!P9:P150,"&gt;3,0")</f>
        <v>0</v>
      </c>
      <c r="Q10" s="32">
        <f>COUNTIF('Tulokset B 2018'!Q9:Q150,"&gt;0,40")</f>
        <v>0</v>
      </c>
      <c r="R10" s="32">
        <f>COUNTIF('Tulokset B 2018'!R9:R150,"&gt;1,5")</f>
        <v>0</v>
      </c>
      <c r="S10" s="32">
        <f>COUNTIF('Tulokset B 2018'!S9:S150,"&gt;10")</f>
        <v>0</v>
      </c>
      <c r="T10" s="32">
        <f>COUNTIF('Tulokset B 2018'!T9:T150,"&gt;1,0")</f>
        <v>0</v>
      </c>
      <c r="U10" s="32">
        <f>COUNTIF('Tulokset B 2018'!U9:U150,"&gt;20")</f>
        <v>0</v>
      </c>
      <c r="V10" s="32">
        <f>COUNTIF('Tulokset B 2018'!V9:V150,"&gt;50")</f>
        <v>0</v>
      </c>
      <c r="W10" s="32">
        <f>COUNTIF('Tulokset B 2018'!W9:W150,"&gt;0,10")</f>
        <v>0</v>
      </c>
      <c r="X10" s="32">
        <f>COUNTIF('Tulokset B 2018'!X9:X150,"&gt;10")</f>
        <v>0</v>
      </c>
      <c r="Y10" s="32">
        <f>COUNTIF('Tulokset B 2018'!Y9:Y150,"&gt;10")</f>
        <v>0</v>
      </c>
      <c r="Z10" s="32">
        <f>COUNTIF('Tulokset B 2018'!Z9:Z150,"&gt;100")</f>
        <v>0</v>
      </c>
      <c r="AA10" s="32">
        <f>COUNTIF('Tulokset B 2018'!AA9:AA150,"&gt;0,30")</f>
        <v>0</v>
      </c>
      <c r="AB10" s="36"/>
      <c r="AC10" s="32">
        <f>COUNTIF('Tulokset B 2018'!AC9:AC150,"=2")</f>
        <v>0</v>
      </c>
      <c r="AD10" s="32">
        <f>COUNTIF('Tulokset B 2018'!AD9:AD150,"&gt;=250")</f>
        <v>0</v>
      </c>
      <c r="AE10" s="32">
        <f>COUNTIF('Tulokset B 2018'!AE9:AE150,"&gt;=250")</f>
        <v>0</v>
      </c>
      <c r="AF10" s="32">
        <f>COUNTIF('Tulokset B 2018'!AF9:AF150,"&gt;=200")</f>
        <v>0</v>
      </c>
      <c r="AG10" s="32">
        <f>COUNTIF('Tulokset B 2018'!AG9:AG150,"&gt;=5,0")</f>
        <v>0</v>
      </c>
      <c r="AH10" s="32">
        <f>COUNTIF('Tulokset B 2018'!AH9:AH150,"=2")</f>
        <v>0</v>
      </c>
      <c r="AI10" s="32">
        <f>COUNTIF('Tulokset B 2018'!AI9:AI150,"&gt;30")</f>
        <v>0</v>
      </c>
      <c r="AJ10" s="125">
        <f>COUNTIF('Tulokset B 2018'!AJ9:AJ150,"&gt;=20")</f>
        <v>0</v>
      </c>
    </row>
    <row r="11" spans="1:37" s="1" customFormat="1" ht="15.45" customHeight="1" x14ac:dyDescent="0.25">
      <c r="A11" s="234" t="s">
        <v>87</v>
      </c>
      <c r="B11" s="235"/>
      <c r="C11" s="236"/>
      <c r="D11" s="160">
        <f>D9/D8*100</f>
        <v>100</v>
      </c>
      <c r="E11" s="106" t="e">
        <f>E9/E8*100</f>
        <v>#DIV/0!</v>
      </c>
      <c r="F11" s="106" t="e">
        <f t="shared" ref="F11:P11" si="0">F9/F8*100</f>
        <v>#DIV/0!</v>
      </c>
      <c r="G11" s="106">
        <f t="shared" si="0"/>
        <v>100</v>
      </c>
      <c r="H11" s="106" t="e">
        <f t="shared" si="0"/>
        <v>#DIV/0!</v>
      </c>
      <c r="I11" s="106" t="e">
        <f t="shared" si="0"/>
        <v>#DIV/0!</v>
      </c>
      <c r="J11" s="106" t="e">
        <f t="shared" si="0"/>
        <v>#DIV/0!</v>
      </c>
      <c r="K11" s="106" t="e">
        <f t="shared" si="0"/>
        <v>#DIV/0!</v>
      </c>
      <c r="L11" s="106">
        <f t="shared" si="0"/>
        <v>100</v>
      </c>
      <c r="M11" s="106">
        <f t="shared" si="0"/>
        <v>100</v>
      </c>
      <c r="N11" s="106">
        <f t="shared" si="0"/>
        <v>100</v>
      </c>
      <c r="O11" s="106" t="e">
        <f t="shared" si="0"/>
        <v>#DIV/0!</v>
      </c>
      <c r="P11" s="106" t="e">
        <f t="shared" si="0"/>
        <v>#DIV/0!</v>
      </c>
      <c r="Q11" s="106" t="e">
        <f>Q9/Q8*100</f>
        <v>#DIV/0!</v>
      </c>
      <c r="R11" s="106">
        <f t="shared" ref="R11:Z11" si="1">R9/R8*100</f>
        <v>100</v>
      </c>
      <c r="S11" s="106">
        <f t="shared" si="1"/>
        <v>100</v>
      </c>
      <c r="T11" s="106">
        <f t="shared" si="1"/>
        <v>100</v>
      </c>
      <c r="U11" s="106">
        <f t="shared" si="1"/>
        <v>100</v>
      </c>
      <c r="V11" s="106">
        <f t="shared" si="1"/>
        <v>100</v>
      </c>
      <c r="W11" s="106" t="e">
        <f t="shared" si="1"/>
        <v>#DIV/0!</v>
      </c>
      <c r="X11" s="106" t="e">
        <f t="shared" si="1"/>
        <v>#DIV/0!</v>
      </c>
      <c r="Y11" s="106" t="e">
        <f t="shared" si="1"/>
        <v>#DIV/0!</v>
      </c>
      <c r="Z11" s="106" t="e">
        <f t="shared" si="1"/>
        <v>#DIV/0!</v>
      </c>
      <c r="AA11" s="106" t="e">
        <f>AA9/AA8*100</f>
        <v>#DIV/0!</v>
      </c>
      <c r="AB11" s="107"/>
      <c r="AC11" s="106">
        <f t="shared" ref="AC11:AI11" si="2">AC9/AC8*100</f>
        <v>100</v>
      </c>
      <c r="AD11" s="106">
        <f t="shared" si="2"/>
        <v>100</v>
      </c>
      <c r="AE11" s="106">
        <f t="shared" si="2"/>
        <v>100</v>
      </c>
      <c r="AF11" s="106">
        <f t="shared" si="2"/>
        <v>100</v>
      </c>
      <c r="AG11" s="106">
        <f t="shared" si="2"/>
        <v>100</v>
      </c>
      <c r="AH11" s="106" t="e">
        <f t="shared" si="2"/>
        <v>#DIV/0!</v>
      </c>
      <c r="AI11" s="106" t="e">
        <f t="shared" si="2"/>
        <v>#DIV/0!</v>
      </c>
      <c r="AJ11" s="126">
        <f t="shared" ref="AJ11" si="3">AJ9/AJ8*100</f>
        <v>100</v>
      </c>
    </row>
    <row r="12" spans="1:37" s="1" customFormat="1" ht="15.45" customHeight="1" x14ac:dyDescent="0.25">
      <c r="A12" s="216" t="s">
        <v>48</v>
      </c>
      <c r="B12" s="217"/>
      <c r="C12" s="218"/>
      <c r="D12" s="159">
        <f>AVERAGE('Tulokset B 2018'!D9:D150)</f>
        <v>0</v>
      </c>
      <c r="E12" s="34" t="e">
        <f>AVERAGE('Tulokset B 2018'!E9:E150)</f>
        <v>#DIV/0!</v>
      </c>
      <c r="F12" s="33" t="e">
        <f>AVERAGE('Tulokset B 2018'!F9:F150)</f>
        <v>#DIV/0!</v>
      </c>
      <c r="G12" s="32">
        <f>AVERAGE('Tulokset B 2018'!G9:G150)</f>
        <v>0</v>
      </c>
      <c r="H12" s="33" t="e">
        <f>AVERAGE('Tulokset B 2018'!H9:H150)</f>
        <v>#DIV/0!</v>
      </c>
      <c r="I12" s="35" t="e">
        <f>AVERAGE('Tulokset B 2018'!I9:I150)</f>
        <v>#DIV/0!</v>
      </c>
      <c r="J12" s="33" t="e">
        <f>AVERAGE('Tulokset B 2018'!J9:J150)</f>
        <v>#DIV/0!</v>
      </c>
      <c r="K12" s="32" t="e">
        <f>AVERAGE('Tulokset B 2018'!K9:K150)</f>
        <v>#DIV/0!</v>
      </c>
      <c r="L12" s="33">
        <f>AVERAGE('Tulokset B 2018'!L9:L150)</f>
        <v>6.7000000000000004E-2</v>
      </c>
      <c r="M12" s="32">
        <f>AVERAGE('Tulokset B 2018'!M9:M150)</f>
        <v>3.82</v>
      </c>
      <c r="N12" s="33">
        <f>AVERAGE('Tulokset B 2018'!N9:N150)</f>
        <v>6.9000000000000006E-2</v>
      </c>
      <c r="O12" s="32" t="e">
        <f>AVERAGE('Tulokset B 2018'!O9:O150)</f>
        <v>#DIV/0!</v>
      </c>
      <c r="P12" s="33" t="e">
        <f>AVERAGE('Tulokset B 2018'!P9:P150)</f>
        <v>#DIV/0!</v>
      </c>
      <c r="Q12" s="34" t="e">
        <f>AVERAGE('Tulokset B 2018'!Q9:Q150)</f>
        <v>#DIV/0!</v>
      </c>
      <c r="R12" s="33">
        <f>AVERAGE('Tulokset B 2018'!R9:R150)</f>
        <v>1.4999999999999999E-2</v>
      </c>
      <c r="S12" s="32">
        <f>AVERAGE('Tulokset B 2018'!S9:S150)</f>
        <v>0.375</v>
      </c>
      <c r="T12" s="33">
        <f>AVERAGE('Tulokset B 2018'!T9:T150)</f>
        <v>0</v>
      </c>
      <c r="U12" s="32">
        <f>AVERAGE('Tulokset B 2018'!U9:U150)</f>
        <v>8.6000000000000014</v>
      </c>
      <c r="V12" s="32">
        <f>AVERAGE('Tulokset B 2018'!V9:V150)</f>
        <v>1.3</v>
      </c>
      <c r="W12" s="34" t="e">
        <f>AVERAGE('Tulokset B 2018'!W9:W150)</f>
        <v>#DIV/0!</v>
      </c>
      <c r="X12" s="32" t="e">
        <f>AVERAGE('Tulokset B 2018'!X9:X150)</f>
        <v>#DIV/0!</v>
      </c>
      <c r="Y12" s="32" t="e">
        <f>AVERAGE('Tulokset B 2018'!Y9:Y150)</f>
        <v>#DIV/0!</v>
      </c>
      <c r="Z12" s="32" t="e">
        <f>AVERAGE('Tulokset B 2018'!Z9:Z150)</f>
        <v>#DIV/0!</v>
      </c>
      <c r="AA12" s="34" t="e">
        <f>AVERAGE('Tulokset B 2018'!AA9:AA150)</f>
        <v>#DIV/0!</v>
      </c>
      <c r="AB12" s="32" t="e">
        <f>AVERAGE('Tulokset B 2018'!AB9:AB150)</f>
        <v>#DIV/0!</v>
      </c>
      <c r="AC12" s="36"/>
      <c r="AD12" s="32">
        <f>AVERAGE('Tulokset B 2018'!AD9:AD150)</f>
        <v>14</v>
      </c>
      <c r="AE12" s="32">
        <f>AVERAGE('Tulokset B 2018'!AE9:AE150)</f>
        <v>6.85</v>
      </c>
      <c r="AF12" s="32">
        <f>AVERAGE('Tulokset B 2018'!AF9:AF150)</f>
        <v>8.1</v>
      </c>
      <c r="AG12" s="33">
        <f>AVERAGE('Tulokset B 2018'!AG9:AG150)</f>
        <v>0</v>
      </c>
      <c r="AH12" s="36"/>
      <c r="AI12" s="32" t="e">
        <f>AVERAGE('Tulokset B 2018'!AI9:AI150)</f>
        <v>#DIV/0!</v>
      </c>
      <c r="AJ12" s="125">
        <f>AVERAGE('Tulokset B 2018'!AJ9:AJ150)</f>
        <v>7.85</v>
      </c>
    </row>
    <row r="13" spans="1:37" s="1" customFormat="1" ht="15.45" customHeight="1" x14ac:dyDescent="0.25">
      <c r="A13" s="216" t="s">
        <v>88</v>
      </c>
      <c r="B13" s="217"/>
      <c r="C13" s="218"/>
      <c r="D13" s="159" t="e">
        <f>SUMIF('Tulokset B 2018'!D9:D150,"&gt;=1")/D10</f>
        <v>#DIV/0!</v>
      </c>
      <c r="E13" s="34" t="e">
        <f>SUMIF('Tulokset B 2018'!E9:E150,"&gt;0,50")/E10</f>
        <v>#DIV/0!</v>
      </c>
      <c r="F13" s="33" t="e">
        <f>SUMIF('Tulokset B 2018'!F9:F150,"&gt;5,0")/F10</f>
        <v>#DIV/0!</v>
      </c>
      <c r="G13" s="32" t="e">
        <f>SUMIF('Tulokset B 2018'!G9:G150,"&gt;10")/G10</f>
        <v>#DIV/0!</v>
      </c>
      <c r="H13" s="33" t="e">
        <f>SUMIF('Tulokset B 2018'!H9:H150,"&gt;1,0")/H10</f>
        <v>#DIV/0!</v>
      </c>
      <c r="I13" s="35" t="e">
        <f>SUMIF('Tulokset B 2018'!I9:I150,"&gt;0,010")/I10</f>
        <v>#DIV/0!</v>
      </c>
      <c r="J13" s="33" t="e">
        <f>SUMIF('Tulokset B 2018'!J9:J150,"&gt;1,0")/J10</f>
        <v>#DIV/0!</v>
      </c>
      <c r="K13" s="32" t="e">
        <f>SUMIF('Tulokset B 2018'!K9:K150,"&gt;10")/K10</f>
        <v>#DIV/0!</v>
      </c>
      <c r="L13" s="33" t="e">
        <f>SUMIF('Tulokset B 2018'!L9:L150,"&gt;5,0")/L10</f>
        <v>#DIV/0!</v>
      </c>
      <c r="M13" s="32" t="e">
        <f>SUMIF('Tulokset B 2018'!M9:M150,"&gt;50")/M10</f>
        <v>#DIV/0!</v>
      </c>
      <c r="N13" s="33" t="e">
        <f>SUMIF('Tulokset B 2018'!N9:N150,"&gt;2,0")/N10</f>
        <v>#DIV/0!</v>
      </c>
      <c r="O13" s="32" t="e">
        <f>SUMIF('Tulokset B 2018'!O9:O150,"&gt;50")/O10</f>
        <v>#DIV/0!</v>
      </c>
      <c r="P13" s="33" t="e">
        <f>SUMIF('Tulokset B 2018'!P9:P150,"&gt;3,0")/P10</f>
        <v>#DIV/0!</v>
      </c>
      <c r="Q13" s="34" t="e">
        <f>SUMIF('Tulokset B 2018'!Q9:Q150,"&gt;0,40")/Q10</f>
        <v>#DIV/0!</v>
      </c>
      <c r="R13" s="33" t="e">
        <f>SUMIF('Tulokset B 2018'!R9:R150,"&gt;1,5")/R10</f>
        <v>#DIV/0!</v>
      </c>
      <c r="S13" s="32" t="e">
        <f>SUMIF('Tulokset B 2018'!S9:S150,"&gt;10")/S10</f>
        <v>#DIV/0!</v>
      </c>
      <c r="T13" s="33" t="e">
        <f>SUMIF('Tulokset B 2018'!T9:T150,"&gt;1,0")/T10</f>
        <v>#DIV/0!</v>
      </c>
      <c r="U13" s="32" t="e">
        <f>SUMIF('Tulokset B 2018'!U9:U150,"&gt;20")/U10</f>
        <v>#DIV/0!</v>
      </c>
      <c r="V13" s="32" t="e">
        <f>SUMIF('Tulokset B 2018'!V9:V150,"&gt;50")/V10</f>
        <v>#DIV/0!</v>
      </c>
      <c r="W13" s="34" t="e">
        <f>SUMIF('Tulokset B 2018'!W9:W150,"&gt;0,10")/W10</f>
        <v>#DIV/0!</v>
      </c>
      <c r="X13" s="32" t="e">
        <f>SUMIF('Tulokset B 2018'!X9:X150,"&gt;10")/X10</f>
        <v>#DIV/0!</v>
      </c>
      <c r="Y13" s="32" t="e">
        <f>SUMIF('Tulokset B 2018'!Y9:Y150,"&gt;10")/Y10</f>
        <v>#DIV/0!</v>
      </c>
      <c r="Z13" s="32" t="e">
        <f>SUMIF('Tulokset B 2018'!Z9:Z150,"&gt;100")/Z10</f>
        <v>#DIV/0!</v>
      </c>
      <c r="AA13" s="34" t="e">
        <f>SUMIF('Tulokset B 2018'!AA9:AA150,"&gt;0,30")/AA10</f>
        <v>#DIV/0!</v>
      </c>
      <c r="AB13" s="36"/>
      <c r="AC13" s="36"/>
      <c r="AD13" s="32" t="e">
        <f>SUMIF('Tulokset B 2018'!AD9:AD150,"&gt;=250")/AD10</f>
        <v>#DIV/0!</v>
      </c>
      <c r="AE13" s="32" t="e">
        <f>SUMIF('Tulokset B 2018'!AE9:AE150,"&gt;=250")/AE10</f>
        <v>#DIV/0!</v>
      </c>
      <c r="AF13" s="32" t="e">
        <f>SUMIF('Tulokset B 2018'!AF9:AF150,"&gt;=200")/AF10</f>
        <v>#DIV/0!</v>
      </c>
      <c r="AG13" s="33" t="e">
        <f>SUMIF('Tulokset B 2018'!AG9:AG150,"&gt;=5,0")/AG10</f>
        <v>#DIV/0!</v>
      </c>
      <c r="AH13" s="36"/>
      <c r="AI13" s="32" t="e">
        <f>SUMIF('Tulokset B 2018'!AI9:AI150,"&gt;30")/AI10</f>
        <v>#DIV/0!</v>
      </c>
      <c r="AJ13" s="125" t="e">
        <f>SUMIF('Tulokset B 2018'!AJ9:AJ150,"&gt;=20")/AJ10</f>
        <v>#DIV/0!</v>
      </c>
    </row>
    <row r="14" spans="1:37" s="1" customFormat="1" ht="15.45" customHeight="1" x14ac:dyDescent="0.25">
      <c r="A14" s="216" t="s">
        <v>49</v>
      </c>
      <c r="B14" s="217"/>
      <c r="C14" s="218"/>
      <c r="D14" s="159">
        <f>MAX('Tulokset B 2018'!D9:D150)</f>
        <v>0</v>
      </c>
      <c r="E14" s="34">
        <f>MAX('Tulokset B 2018'!E9:E150)</f>
        <v>0</v>
      </c>
      <c r="F14" s="33">
        <f>MAX('Tulokset B 2018'!F9:F150)</f>
        <v>0</v>
      </c>
      <c r="G14" s="32">
        <f>MAX('Tulokset B 2018'!G9:G150)</f>
        <v>0</v>
      </c>
      <c r="H14" s="33">
        <f>MAX('Tulokset B 2018'!H9:H150)</f>
        <v>0</v>
      </c>
      <c r="I14" s="35">
        <f>MAX('Tulokset B 2018'!I9:I150)</f>
        <v>0</v>
      </c>
      <c r="J14" s="33">
        <f>MAX('Tulokset B 2018'!J9:J150)</f>
        <v>0</v>
      </c>
      <c r="K14" s="32">
        <f>MAX('Tulokset B 2018'!K9:K150)</f>
        <v>0</v>
      </c>
      <c r="L14" s="33">
        <f>MAX('Tulokset B 2018'!L9:L150)</f>
        <v>7.2999999999999995E-2</v>
      </c>
      <c r="M14" s="32">
        <f>MAX('Tulokset B 2018'!M9:M150)</f>
        <v>7.5</v>
      </c>
      <c r="N14" s="33">
        <f>MAX('Tulokset B 2018'!N9:N150)</f>
        <v>7.4999999999999997E-2</v>
      </c>
      <c r="O14" s="32">
        <f>MAX('Tulokset B 2018'!O9:O150)</f>
        <v>0</v>
      </c>
      <c r="P14" s="33">
        <f>MAX('Tulokset B 2018'!P9:P150)</f>
        <v>0</v>
      </c>
      <c r="Q14" s="34">
        <f>MAX('Tulokset B 2018'!Q9:Q150)</f>
        <v>0</v>
      </c>
      <c r="R14" s="33">
        <f>MAX('Tulokset B 2018'!R9:R150)</f>
        <v>0.03</v>
      </c>
      <c r="S14" s="32">
        <f>MAX('Tulokset B 2018'!S9:S150)</f>
        <v>0.47</v>
      </c>
      <c r="T14" s="33">
        <f>MAX('Tulokset B 2018'!T9:T150)</f>
        <v>0</v>
      </c>
      <c r="U14" s="32">
        <f>MAX('Tulokset B 2018'!U9:U150)</f>
        <v>8.8000000000000007</v>
      </c>
      <c r="V14" s="32">
        <f>MAX('Tulokset B 2018'!V9:V150)</f>
        <v>1.3</v>
      </c>
      <c r="W14" s="34">
        <f>MAX('Tulokset B 2018'!W9:W150)</f>
        <v>0</v>
      </c>
      <c r="X14" s="32">
        <f>MAX('Tulokset B 2018'!X9:X150)</f>
        <v>0</v>
      </c>
      <c r="Y14" s="32">
        <f>MAX('Tulokset B 2018'!Y9:Y150)</f>
        <v>0</v>
      </c>
      <c r="Z14" s="32">
        <f>MAX('Tulokset B 2018'!Z9:Z150)</f>
        <v>0</v>
      </c>
      <c r="AA14" s="34">
        <f>MAX('Tulokset B 2018'!AA9:AA150)</f>
        <v>0</v>
      </c>
      <c r="AB14" s="32">
        <f>MAX('Tulokset B 2018'!AB9:AB150)</f>
        <v>0</v>
      </c>
      <c r="AC14" s="36"/>
      <c r="AD14" s="32">
        <f>MAX('Tulokset B 2018'!AD9:AD150)</f>
        <v>15</v>
      </c>
      <c r="AE14" s="32">
        <f>MAX('Tulokset B 2018'!AE9:AE150)</f>
        <v>7.2</v>
      </c>
      <c r="AF14" s="32">
        <f>MAX('Tulokset B 2018'!AF9:AF150)</f>
        <v>8.1</v>
      </c>
      <c r="AG14" s="33">
        <f>MAX('Tulokset B 2018'!AG9:AG150)</f>
        <v>0</v>
      </c>
      <c r="AH14" s="36"/>
      <c r="AI14" s="32">
        <f>MAX('Tulokset B 2018'!AI9:AI150)</f>
        <v>0</v>
      </c>
      <c r="AJ14" s="125">
        <f>MAX('Tulokset B 2018'!AJ9:AJ150)</f>
        <v>10.199999999999999</v>
      </c>
    </row>
    <row r="15" spans="1:37" s="1" customFormat="1" ht="15.45" customHeight="1" thickBot="1" x14ac:dyDescent="0.3">
      <c r="A15" s="231" t="s">
        <v>50</v>
      </c>
      <c r="B15" s="232"/>
      <c r="C15" s="233"/>
      <c r="D15" s="161">
        <f>MIN('Tulokset B 2018'!D9:D150)</f>
        <v>0</v>
      </c>
      <c r="E15" s="39">
        <f>MIN('Tulokset B 2018'!E9:E150)</f>
        <v>0</v>
      </c>
      <c r="F15" s="40">
        <f>MIN('Tulokset B 2018'!F9:F150)</f>
        <v>0</v>
      </c>
      <c r="G15" s="37">
        <f>MIN('Tulokset B 2018'!G9:G150)</f>
        <v>0</v>
      </c>
      <c r="H15" s="40">
        <f>MIN('Tulokset B 2018'!H9:H150)</f>
        <v>0</v>
      </c>
      <c r="I15" s="41">
        <f>MIN('Tulokset B 2018'!I9:I150)</f>
        <v>0</v>
      </c>
      <c r="J15" s="40">
        <f>MIN('Tulokset B 2018'!J9:J150)</f>
        <v>0</v>
      </c>
      <c r="K15" s="37">
        <f>MIN('Tulokset B 2018'!K9:K150)</f>
        <v>0</v>
      </c>
      <c r="L15" s="40">
        <f>MIN('Tulokset B 2018'!L9:L150)</f>
        <v>6.0999999999999999E-2</v>
      </c>
      <c r="M15" s="37">
        <f>MIN('Tulokset B 2018'!M9:M150)</f>
        <v>0.14000000000000001</v>
      </c>
      <c r="N15" s="40">
        <f>MIN('Tulokset B 2018'!N9:N150)</f>
        <v>6.3E-2</v>
      </c>
      <c r="O15" s="37">
        <f>MIN('Tulokset B 2018'!O9:O150)</f>
        <v>0</v>
      </c>
      <c r="P15" s="40">
        <f>MIN('Tulokset B 2018'!P9:P150)</f>
        <v>0</v>
      </c>
      <c r="Q15" s="39">
        <f>MIN('Tulokset B 2018'!Q9:Q150)</f>
        <v>0</v>
      </c>
      <c r="R15" s="40">
        <f>MIN('Tulokset B 2018'!R9:R150)</f>
        <v>0</v>
      </c>
      <c r="S15" s="37">
        <f>MIN('Tulokset B 2018'!S9:S150)</f>
        <v>0.28000000000000003</v>
      </c>
      <c r="T15" s="40">
        <f>MIN('Tulokset B 2018'!T9:T150)</f>
        <v>0</v>
      </c>
      <c r="U15" s="37">
        <f>MIN('Tulokset B 2018'!U9:U150)</f>
        <v>8.4</v>
      </c>
      <c r="V15" s="37">
        <f>MIN('Tulokset B 2018'!V9:V150)</f>
        <v>1.3</v>
      </c>
      <c r="W15" s="39">
        <f>MIN('Tulokset B 2018'!W9:W150)</f>
        <v>0</v>
      </c>
      <c r="X15" s="37">
        <f>MIN('Tulokset B 2018'!X9:X150)</f>
        <v>0</v>
      </c>
      <c r="Y15" s="37">
        <f>MIN('Tulokset B 2018'!Y9:Y150)</f>
        <v>0</v>
      </c>
      <c r="Z15" s="37">
        <f>MIN('Tulokset B 2018'!Z9:Z150)</f>
        <v>0</v>
      </c>
      <c r="AA15" s="39">
        <f>MIN('Tulokset B 2018'!AA9:AA150)</f>
        <v>0</v>
      </c>
      <c r="AB15" s="37">
        <f>MIN('Tulokset B 2018'!AB9:AB150)</f>
        <v>0</v>
      </c>
      <c r="AC15" s="38"/>
      <c r="AD15" s="37">
        <f>MIN('Tulokset B 2018'!AD9:AD150)</f>
        <v>13</v>
      </c>
      <c r="AE15" s="37">
        <f>MIN('Tulokset B 2018'!AE9:AE150)</f>
        <v>6.5</v>
      </c>
      <c r="AF15" s="37">
        <f>MIN('Tulokset B 2018'!AF9:AF150)</f>
        <v>8.1</v>
      </c>
      <c r="AG15" s="40">
        <f>MIN('Tulokset B 2018'!AG9:AG150)</f>
        <v>0</v>
      </c>
      <c r="AH15" s="38"/>
      <c r="AI15" s="37">
        <f>MIN('Tulokset B 2018'!AI9:AI150)</f>
        <v>0</v>
      </c>
      <c r="AJ15" s="127">
        <f>MIN('Tulokset B 2018'!AJ9:AJ150)</f>
        <v>5.5</v>
      </c>
    </row>
    <row r="16" spans="1:37" s="1" customFormat="1" x14ac:dyDescent="0.25">
      <c r="C16" s="7"/>
      <c r="AC16" s="11"/>
      <c r="AD16" s="11"/>
      <c r="AE16" s="11"/>
      <c r="AF16" s="11"/>
      <c r="AG16" s="16"/>
      <c r="AH16" s="11"/>
      <c r="AI16" s="11"/>
    </row>
    <row r="17" spans="3:35" s="1" customFormat="1" x14ac:dyDescent="0.25">
      <c r="C17" s="7"/>
      <c r="AC17" s="11"/>
      <c r="AD17" s="11"/>
      <c r="AE17" s="11"/>
      <c r="AF17" s="11"/>
      <c r="AG17" s="16"/>
      <c r="AH17" s="11"/>
      <c r="AI17" s="11"/>
    </row>
    <row r="18" spans="3:35" s="1" customFormat="1" x14ac:dyDescent="0.25">
      <c r="C18" s="7"/>
      <c r="AC18" s="11"/>
      <c r="AD18" s="11"/>
      <c r="AE18" s="11"/>
      <c r="AF18" s="11"/>
      <c r="AG18" s="16"/>
      <c r="AH18" s="11"/>
      <c r="AI18" s="11"/>
    </row>
    <row r="19" spans="3:35" s="1" customFormat="1" x14ac:dyDescent="0.25">
      <c r="C19" s="7"/>
      <c r="AC19" s="11"/>
      <c r="AD19" s="11"/>
      <c r="AE19" s="11"/>
      <c r="AF19" s="11"/>
      <c r="AG19" s="16"/>
      <c r="AH19" s="11"/>
      <c r="AI19" s="11"/>
    </row>
    <row r="20" spans="3:35" s="1" customFormat="1" x14ac:dyDescent="0.25">
      <c r="C20" s="7"/>
      <c r="AC20" s="11"/>
      <c r="AD20" s="11"/>
      <c r="AE20" s="11"/>
      <c r="AF20" s="11"/>
      <c r="AG20" s="16"/>
      <c r="AH20" s="11"/>
      <c r="AI20" s="11"/>
    </row>
    <row r="21" spans="3:35" s="1" customFormat="1" x14ac:dyDescent="0.25">
      <c r="C21" s="7"/>
      <c r="AC21" s="11"/>
      <c r="AD21" s="11"/>
      <c r="AE21" s="11"/>
      <c r="AF21" s="11"/>
      <c r="AG21" s="16"/>
      <c r="AH21" s="11"/>
      <c r="AI21" s="11"/>
    </row>
    <row r="22" spans="3:35" s="1" customFormat="1" x14ac:dyDescent="0.25">
      <c r="C22" s="7"/>
      <c r="AC22" s="11"/>
      <c r="AD22" s="11"/>
      <c r="AE22" s="11"/>
      <c r="AF22" s="11"/>
      <c r="AG22" s="16"/>
      <c r="AH22" s="11"/>
      <c r="AI22" s="11"/>
    </row>
    <row r="23" spans="3:35" s="1" customFormat="1" x14ac:dyDescent="0.25">
      <c r="C23" s="7"/>
      <c r="AC23" s="11"/>
      <c r="AD23" s="11"/>
      <c r="AE23" s="11"/>
      <c r="AF23" s="11"/>
      <c r="AG23" s="16"/>
      <c r="AH23" s="11"/>
      <c r="AI23" s="11"/>
    </row>
    <row r="24" spans="3:35" s="1" customFormat="1" x14ac:dyDescent="0.25">
      <c r="C24" s="7"/>
      <c r="AC24" s="11"/>
      <c r="AD24" s="11"/>
      <c r="AE24" s="11"/>
      <c r="AF24" s="11"/>
      <c r="AG24" s="16"/>
      <c r="AH24" s="11"/>
      <c r="AI24" s="11"/>
    </row>
    <row r="25" spans="3:35" s="1" customFormat="1" x14ac:dyDescent="0.25">
      <c r="C25" s="7"/>
      <c r="AC25" s="11"/>
      <c r="AD25" s="11"/>
      <c r="AE25" s="11"/>
      <c r="AF25" s="11"/>
      <c r="AG25" s="16"/>
      <c r="AH25" s="11"/>
      <c r="AI25" s="11"/>
    </row>
    <row r="26" spans="3:35" s="1" customFormat="1" x14ac:dyDescent="0.25">
      <c r="C26" s="7"/>
      <c r="AC26" s="11"/>
      <c r="AD26" s="11"/>
      <c r="AE26" s="11"/>
      <c r="AF26" s="11"/>
      <c r="AG26" s="16"/>
      <c r="AH26" s="11"/>
      <c r="AI26" s="11"/>
    </row>
    <row r="27" spans="3:35" s="1" customFormat="1" x14ac:dyDescent="0.25">
      <c r="C27" s="7"/>
      <c r="AC27" s="11"/>
      <c r="AD27" s="11"/>
      <c r="AE27" s="11"/>
      <c r="AF27" s="11"/>
      <c r="AG27" s="16"/>
      <c r="AH27" s="11"/>
      <c r="AI27" s="11"/>
    </row>
    <row r="28" spans="3:35" s="1" customFormat="1" x14ac:dyDescent="0.25">
      <c r="C28" s="7"/>
      <c r="AC28" s="11"/>
      <c r="AD28" s="11"/>
      <c r="AE28" s="11"/>
      <c r="AF28" s="11"/>
      <c r="AG28" s="16"/>
      <c r="AH28" s="11"/>
      <c r="AI28" s="11"/>
    </row>
    <row r="29" spans="3:35" s="1" customFormat="1" x14ac:dyDescent="0.25">
      <c r="C29" s="7"/>
      <c r="AC29" s="11"/>
      <c r="AD29" s="11"/>
      <c r="AE29" s="11"/>
      <c r="AF29" s="11"/>
      <c r="AG29" s="16"/>
      <c r="AH29" s="11"/>
      <c r="AI29" s="11"/>
    </row>
    <row r="30" spans="3:35" s="1" customFormat="1" x14ac:dyDescent="0.25">
      <c r="C30" s="7"/>
      <c r="AC30" s="11"/>
      <c r="AD30" s="11"/>
      <c r="AE30" s="11"/>
      <c r="AF30" s="11"/>
      <c r="AG30" s="16"/>
      <c r="AH30" s="11"/>
      <c r="AI30" s="11"/>
    </row>
    <row r="31" spans="3:35" s="1" customFormat="1" x14ac:dyDescent="0.25">
      <c r="C31" s="7"/>
      <c r="AC31" s="11"/>
      <c r="AD31" s="11"/>
      <c r="AE31" s="11"/>
      <c r="AF31" s="11"/>
      <c r="AG31" s="16"/>
      <c r="AH31" s="11"/>
      <c r="AI31" s="11"/>
    </row>
    <row r="32" spans="3:35" s="1" customFormat="1" x14ac:dyDescent="0.25">
      <c r="C32" s="7"/>
      <c r="AC32" s="11"/>
      <c r="AD32" s="11"/>
      <c r="AE32" s="11"/>
      <c r="AF32" s="11"/>
      <c r="AG32" s="16"/>
      <c r="AH32" s="11"/>
      <c r="AI32" s="11"/>
    </row>
    <row r="33" spans="3:35" s="1" customFormat="1" x14ac:dyDescent="0.25">
      <c r="C33" s="7"/>
      <c r="AC33" s="11"/>
      <c r="AD33" s="11"/>
      <c r="AE33" s="11"/>
      <c r="AF33" s="11"/>
      <c r="AG33" s="16"/>
      <c r="AH33" s="11"/>
      <c r="AI33" s="11"/>
    </row>
    <row r="34" spans="3:35" s="1" customFormat="1" x14ac:dyDescent="0.25">
      <c r="C34" s="7"/>
      <c r="AC34" s="11"/>
      <c r="AD34" s="11"/>
      <c r="AE34" s="11"/>
      <c r="AF34" s="11"/>
      <c r="AG34" s="16"/>
      <c r="AH34" s="11"/>
      <c r="AI34" s="11"/>
    </row>
    <row r="35" spans="3:35" s="1" customFormat="1" x14ac:dyDescent="0.25">
      <c r="C35" s="7"/>
      <c r="AC35" s="11"/>
      <c r="AD35" s="11"/>
      <c r="AE35" s="11"/>
      <c r="AF35" s="11"/>
      <c r="AG35" s="16"/>
      <c r="AH35" s="11"/>
      <c r="AI35" s="11"/>
    </row>
    <row r="36" spans="3:35" s="1" customFormat="1" x14ac:dyDescent="0.25">
      <c r="C36" s="7"/>
      <c r="AC36" s="11"/>
      <c r="AD36" s="11"/>
      <c r="AE36" s="11"/>
      <c r="AF36" s="11"/>
      <c r="AG36" s="16"/>
      <c r="AH36" s="11"/>
      <c r="AI36" s="11"/>
    </row>
    <row r="37" spans="3:35" s="1" customFormat="1" x14ac:dyDescent="0.25">
      <c r="C37" s="7"/>
      <c r="AC37" s="11"/>
      <c r="AD37" s="11"/>
      <c r="AE37" s="11"/>
      <c r="AF37" s="11"/>
      <c r="AG37" s="16"/>
      <c r="AH37" s="11"/>
      <c r="AI37" s="11"/>
    </row>
    <row r="38" spans="3:35" s="1" customFormat="1" x14ac:dyDescent="0.25">
      <c r="C38" s="7"/>
      <c r="AC38" s="11"/>
      <c r="AD38" s="11"/>
      <c r="AE38" s="11"/>
      <c r="AF38" s="11"/>
      <c r="AG38" s="16"/>
      <c r="AH38" s="11"/>
      <c r="AI38" s="11"/>
    </row>
    <row r="39" spans="3:35" s="1" customFormat="1" x14ac:dyDescent="0.25">
      <c r="C39" s="7"/>
      <c r="AC39" s="11"/>
      <c r="AD39" s="11"/>
      <c r="AE39" s="11"/>
      <c r="AF39" s="11"/>
      <c r="AG39" s="16"/>
      <c r="AH39" s="11"/>
      <c r="AI39" s="11"/>
    </row>
    <row r="40" spans="3:35" s="1" customFormat="1" x14ac:dyDescent="0.25">
      <c r="C40" s="7"/>
      <c r="AC40" s="11"/>
      <c r="AD40" s="11"/>
      <c r="AE40" s="11"/>
      <c r="AF40" s="11"/>
      <c r="AG40" s="16"/>
      <c r="AH40" s="11"/>
      <c r="AI40" s="11"/>
    </row>
    <row r="41" spans="3:35" s="1" customFormat="1" x14ac:dyDescent="0.25">
      <c r="C41" s="7"/>
      <c r="AC41" s="11"/>
      <c r="AD41" s="11"/>
      <c r="AE41" s="11"/>
      <c r="AF41" s="11"/>
      <c r="AG41" s="16"/>
      <c r="AH41" s="11"/>
      <c r="AI41" s="11"/>
    </row>
    <row r="42" spans="3:35" s="1" customFormat="1" x14ac:dyDescent="0.25">
      <c r="C42" s="7"/>
      <c r="AC42" s="11"/>
      <c r="AD42" s="11"/>
      <c r="AE42" s="11"/>
      <c r="AF42" s="11"/>
      <c r="AG42" s="16"/>
      <c r="AH42" s="11"/>
      <c r="AI42" s="11"/>
    </row>
    <row r="43" spans="3:35" s="1" customFormat="1" x14ac:dyDescent="0.25">
      <c r="C43" s="7"/>
      <c r="AC43" s="11"/>
      <c r="AD43" s="11"/>
      <c r="AE43" s="11"/>
      <c r="AF43" s="11"/>
      <c r="AG43" s="16"/>
      <c r="AH43" s="11"/>
      <c r="AI43" s="11"/>
    </row>
    <row r="44" spans="3:35" s="1" customFormat="1" x14ac:dyDescent="0.25">
      <c r="C44" s="7"/>
      <c r="AC44" s="11"/>
      <c r="AD44" s="11"/>
      <c r="AE44" s="11"/>
      <c r="AF44" s="11"/>
      <c r="AG44" s="16"/>
      <c r="AH44" s="11"/>
      <c r="AI44" s="11"/>
    </row>
    <row r="45" spans="3:35" s="1" customFormat="1" x14ac:dyDescent="0.25">
      <c r="C45" s="7"/>
      <c r="AC45" s="11"/>
      <c r="AD45" s="11"/>
      <c r="AE45" s="11"/>
      <c r="AF45" s="11"/>
      <c r="AG45" s="16"/>
      <c r="AH45" s="11"/>
      <c r="AI45" s="11"/>
    </row>
    <row r="46" spans="3:35" s="1" customFormat="1" x14ac:dyDescent="0.25">
      <c r="C46" s="7"/>
      <c r="AC46" s="11"/>
      <c r="AD46" s="11"/>
      <c r="AE46" s="11"/>
      <c r="AF46" s="11"/>
      <c r="AG46" s="16"/>
      <c r="AH46" s="11"/>
      <c r="AI46" s="11"/>
    </row>
    <row r="47" spans="3:35" s="1" customFormat="1" x14ac:dyDescent="0.25">
      <c r="C47" s="7"/>
      <c r="AC47" s="11"/>
      <c r="AD47" s="11"/>
      <c r="AE47" s="11"/>
      <c r="AF47" s="11"/>
      <c r="AG47" s="16"/>
      <c r="AH47" s="11"/>
      <c r="AI47" s="11"/>
    </row>
    <row r="48" spans="3:35" s="1" customFormat="1" x14ac:dyDescent="0.25">
      <c r="C48" s="7"/>
      <c r="AC48" s="11"/>
      <c r="AD48" s="11"/>
      <c r="AE48" s="11"/>
      <c r="AF48" s="11"/>
      <c r="AG48" s="16"/>
      <c r="AH48" s="11"/>
      <c r="AI48" s="11"/>
    </row>
    <row r="49" spans="3:35" s="1" customFormat="1" x14ac:dyDescent="0.25">
      <c r="C49" s="7"/>
      <c r="AC49" s="11"/>
      <c r="AD49" s="11"/>
      <c r="AE49" s="11"/>
      <c r="AF49" s="11"/>
      <c r="AG49" s="16"/>
      <c r="AH49" s="11"/>
      <c r="AI49" s="11"/>
    </row>
    <row r="50" spans="3:35" s="1" customFormat="1" x14ac:dyDescent="0.25">
      <c r="C50" s="7"/>
      <c r="AC50" s="11"/>
      <c r="AD50" s="11"/>
      <c r="AE50" s="11"/>
      <c r="AF50" s="11"/>
      <c r="AG50" s="16"/>
      <c r="AH50" s="11"/>
      <c r="AI50" s="11"/>
    </row>
    <row r="51" spans="3:35" s="1" customFormat="1" x14ac:dyDescent="0.25">
      <c r="C51" s="7"/>
      <c r="AC51" s="11"/>
      <c r="AD51" s="11"/>
      <c r="AE51" s="11"/>
      <c r="AF51" s="11"/>
      <c r="AG51" s="16"/>
      <c r="AH51" s="11"/>
      <c r="AI51" s="11"/>
    </row>
    <row r="52" spans="3:35" s="1" customFormat="1" x14ac:dyDescent="0.25">
      <c r="C52" s="7"/>
      <c r="AC52" s="11"/>
      <c r="AD52" s="11"/>
      <c r="AE52" s="11"/>
      <c r="AF52" s="11"/>
      <c r="AG52" s="16"/>
      <c r="AH52" s="11"/>
      <c r="AI52" s="11"/>
    </row>
    <row r="53" spans="3:35" s="1" customFormat="1" x14ac:dyDescent="0.25">
      <c r="C53" s="7"/>
      <c r="AC53" s="11"/>
      <c r="AD53" s="11"/>
      <c r="AE53" s="11"/>
      <c r="AF53" s="11"/>
      <c r="AG53" s="16"/>
      <c r="AH53" s="11"/>
      <c r="AI53" s="11"/>
    </row>
    <row r="54" spans="3:35" s="1" customFormat="1" x14ac:dyDescent="0.25">
      <c r="C54" s="7"/>
      <c r="AC54" s="11"/>
      <c r="AD54" s="11"/>
      <c r="AE54" s="11"/>
      <c r="AF54" s="11"/>
      <c r="AG54" s="16"/>
      <c r="AH54" s="11"/>
      <c r="AI54" s="11"/>
    </row>
    <row r="55" spans="3:35" s="1" customFormat="1" x14ac:dyDescent="0.25">
      <c r="C55" s="7"/>
      <c r="AC55" s="11"/>
      <c r="AD55" s="11"/>
      <c r="AE55" s="11"/>
      <c r="AF55" s="11"/>
      <c r="AG55" s="16"/>
      <c r="AH55" s="11"/>
      <c r="AI55" s="11"/>
    </row>
    <row r="56" spans="3:35" s="1" customFormat="1" x14ac:dyDescent="0.25">
      <c r="C56" s="7"/>
      <c r="AC56" s="11"/>
      <c r="AD56" s="11"/>
      <c r="AE56" s="11"/>
      <c r="AF56" s="11"/>
      <c r="AG56" s="16"/>
      <c r="AH56" s="11"/>
      <c r="AI56" s="11"/>
    </row>
    <row r="57" spans="3:35" s="1" customFormat="1" x14ac:dyDescent="0.25">
      <c r="C57" s="7"/>
      <c r="AC57" s="11"/>
      <c r="AD57" s="11"/>
      <c r="AE57" s="11"/>
      <c r="AF57" s="11"/>
      <c r="AG57" s="16"/>
      <c r="AH57" s="11"/>
      <c r="AI57" s="11"/>
    </row>
    <row r="58" spans="3:35" s="1" customFormat="1" x14ac:dyDescent="0.25">
      <c r="C58" s="7"/>
      <c r="AC58" s="11"/>
      <c r="AD58" s="11"/>
      <c r="AE58" s="11"/>
      <c r="AF58" s="11"/>
      <c r="AG58" s="16"/>
      <c r="AH58" s="11"/>
      <c r="AI58" s="11"/>
    </row>
    <row r="59" spans="3:35" s="1" customFormat="1" x14ac:dyDescent="0.25">
      <c r="C59" s="7"/>
      <c r="AC59" s="11"/>
      <c r="AD59" s="11"/>
      <c r="AE59" s="11"/>
      <c r="AF59" s="11"/>
      <c r="AG59" s="16"/>
      <c r="AH59" s="11"/>
      <c r="AI59" s="11"/>
    </row>
    <row r="60" spans="3:35" s="1" customFormat="1" x14ac:dyDescent="0.25">
      <c r="C60" s="7"/>
      <c r="AC60" s="11"/>
      <c r="AD60" s="11"/>
      <c r="AE60" s="11"/>
      <c r="AF60" s="11"/>
      <c r="AG60" s="16"/>
      <c r="AH60" s="11"/>
      <c r="AI60" s="11"/>
    </row>
    <row r="61" spans="3:35" s="1" customFormat="1" x14ac:dyDescent="0.25">
      <c r="C61" s="7"/>
      <c r="AC61" s="11"/>
      <c r="AD61" s="11"/>
      <c r="AE61" s="11"/>
      <c r="AF61" s="11"/>
      <c r="AG61" s="16"/>
      <c r="AH61" s="11"/>
      <c r="AI61" s="11"/>
    </row>
    <row r="62" spans="3:35" s="1" customFormat="1" x14ac:dyDescent="0.25">
      <c r="C62" s="7"/>
      <c r="AC62" s="11"/>
      <c r="AD62" s="11"/>
      <c r="AE62" s="11"/>
      <c r="AF62" s="11"/>
      <c r="AG62" s="16"/>
      <c r="AH62" s="11"/>
      <c r="AI62" s="11"/>
    </row>
    <row r="63" spans="3:35" s="1" customFormat="1" x14ac:dyDescent="0.25">
      <c r="C63" s="7"/>
      <c r="AC63" s="11"/>
      <c r="AD63" s="11"/>
      <c r="AE63" s="11"/>
      <c r="AF63" s="11"/>
      <c r="AG63" s="16"/>
      <c r="AH63" s="11"/>
      <c r="AI63" s="11"/>
    </row>
    <row r="64" spans="3:35" s="1" customFormat="1" x14ac:dyDescent="0.25">
      <c r="C64" s="7"/>
      <c r="AC64" s="11"/>
      <c r="AD64" s="11"/>
      <c r="AE64" s="11"/>
      <c r="AF64" s="11"/>
      <c r="AG64" s="16"/>
      <c r="AH64" s="11"/>
      <c r="AI64" s="11"/>
    </row>
    <row r="65" spans="3:35" s="1" customFormat="1" x14ac:dyDescent="0.25">
      <c r="C65" s="7"/>
      <c r="AC65" s="11"/>
      <c r="AD65" s="11"/>
      <c r="AE65" s="11"/>
      <c r="AF65" s="11"/>
      <c r="AG65" s="16"/>
      <c r="AH65" s="11"/>
      <c r="AI65" s="11"/>
    </row>
    <row r="66" spans="3:35" s="1" customFormat="1" x14ac:dyDescent="0.25">
      <c r="C66" s="7"/>
      <c r="AC66" s="11"/>
      <c r="AD66" s="11"/>
      <c r="AE66" s="11"/>
      <c r="AF66" s="11"/>
      <c r="AG66" s="16"/>
      <c r="AH66" s="11"/>
      <c r="AI66" s="11"/>
    </row>
    <row r="67" spans="3:35" s="1" customFormat="1" x14ac:dyDescent="0.25">
      <c r="C67" s="7"/>
      <c r="AC67" s="11"/>
      <c r="AD67" s="11"/>
      <c r="AE67" s="11"/>
      <c r="AF67" s="11"/>
      <c r="AG67" s="16"/>
      <c r="AH67" s="11"/>
      <c r="AI67" s="11"/>
    </row>
    <row r="68" spans="3:35" s="1" customFormat="1" x14ac:dyDescent="0.25">
      <c r="C68" s="7"/>
      <c r="AC68" s="11"/>
      <c r="AD68" s="11"/>
      <c r="AE68" s="11"/>
      <c r="AF68" s="11"/>
      <c r="AG68" s="16"/>
      <c r="AH68" s="11"/>
      <c r="AI68" s="11"/>
    </row>
    <row r="69" spans="3:35" s="1" customFormat="1" x14ac:dyDescent="0.25">
      <c r="C69" s="7"/>
      <c r="AC69" s="11"/>
      <c r="AD69" s="11"/>
      <c r="AE69" s="11"/>
      <c r="AF69" s="11"/>
      <c r="AG69" s="16"/>
      <c r="AH69" s="11"/>
      <c r="AI69" s="11"/>
    </row>
    <row r="70" spans="3:35" s="1" customFormat="1" x14ac:dyDescent="0.25">
      <c r="C70" s="7"/>
      <c r="AC70" s="11"/>
      <c r="AD70" s="11"/>
      <c r="AE70" s="11"/>
      <c r="AF70" s="11"/>
      <c r="AG70" s="16"/>
      <c r="AH70" s="11"/>
      <c r="AI70" s="11"/>
    </row>
    <row r="71" spans="3:35" s="1" customFormat="1" x14ac:dyDescent="0.25">
      <c r="C71" s="7"/>
      <c r="AC71" s="11"/>
      <c r="AD71" s="11"/>
      <c r="AE71" s="11"/>
      <c r="AF71" s="11"/>
      <c r="AG71" s="16"/>
      <c r="AH71" s="11"/>
      <c r="AI71" s="11"/>
    </row>
    <row r="72" spans="3:35" s="1" customFormat="1" x14ac:dyDescent="0.25">
      <c r="C72" s="7"/>
      <c r="AC72" s="11"/>
      <c r="AD72" s="11"/>
      <c r="AE72" s="11"/>
      <c r="AF72" s="11"/>
      <c r="AG72" s="16"/>
      <c r="AH72" s="11"/>
      <c r="AI72" s="11"/>
    </row>
    <row r="73" spans="3:35" s="1" customFormat="1" x14ac:dyDescent="0.25">
      <c r="C73" s="7"/>
      <c r="AC73" s="11"/>
      <c r="AD73" s="11"/>
      <c r="AE73" s="11"/>
      <c r="AF73" s="11"/>
      <c r="AG73" s="16"/>
      <c r="AH73" s="11"/>
      <c r="AI73" s="11"/>
    </row>
    <row r="74" spans="3:35" s="1" customFormat="1" x14ac:dyDescent="0.25">
      <c r="C74" s="7"/>
      <c r="AC74" s="11"/>
      <c r="AD74" s="11"/>
      <c r="AE74" s="11"/>
      <c r="AF74" s="11"/>
      <c r="AG74" s="16"/>
      <c r="AH74" s="11"/>
      <c r="AI74" s="11"/>
    </row>
    <row r="75" spans="3:35" s="1" customFormat="1" x14ac:dyDescent="0.25">
      <c r="C75" s="7"/>
      <c r="AC75" s="11"/>
      <c r="AD75" s="11"/>
      <c r="AE75" s="11"/>
      <c r="AF75" s="11"/>
      <c r="AG75" s="16"/>
      <c r="AH75" s="11"/>
      <c r="AI75" s="11"/>
    </row>
    <row r="76" spans="3:35" s="1" customFormat="1" x14ac:dyDescent="0.25">
      <c r="C76" s="7"/>
      <c r="AC76" s="11"/>
      <c r="AD76" s="11"/>
      <c r="AE76" s="11"/>
      <c r="AF76" s="11"/>
      <c r="AG76" s="16"/>
      <c r="AH76" s="11"/>
      <c r="AI76" s="11"/>
    </row>
    <row r="77" spans="3:35" s="1" customFormat="1" x14ac:dyDescent="0.25">
      <c r="C77" s="7"/>
      <c r="AC77" s="11"/>
      <c r="AD77" s="11"/>
      <c r="AE77" s="11"/>
      <c r="AF77" s="11"/>
      <c r="AG77" s="16"/>
      <c r="AH77" s="11"/>
      <c r="AI77" s="11"/>
    </row>
    <row r="78" spans="3:35" s="1" customFormat="1" x14ac:dyDescent="0.25">
      <c r="C78" s="7"/>
      <c r="AC78" s="11"/>
      <c r="AD78" s="11"/>
      <c r="AE78" s="11"/>
      <c r="AF78" s="11"/>
      <c r="AG78" s="16"/>
      <c r="AH78" s="11"/>
      <c r="AI78" s="11"/>
    </row>
    <row r="79" spans="3:35" s="1" customFormat="1" x14ac:dyDescent="0.25">
      <c r="C79" s="7"/>
      <c r="AC79" s="11"/>
      <c r="AD79" s="11"/>
      <c r="AE79" s="11"/>
      <c r="AF79" s="11"/>
      <c r="AG79" s="16"/>
      <c r="AH79" s="11"/>
      <c r="AI79" s="11"/>
    </row>
    <row r="80" spans="3:35" s="1" customFormat="1" x14ac:dyDescent="0.25">
      <c r="C80" s="7"/>
      <c r="AC80" s="11"/>
      <c r="AD80" s="11"/>
      <c r="AE80" s="11"/>
      <c r="AF80" s="11"/>
      <c r="AG80" s="16"/>
      <c r="AH80" s="11"/>
      <c r="AI80" s="11"/>
    </row>
    <row r="81" spans="3:35" s="1" customFormat="1" x14ac:dyDescent="0.25">
      <c r="C81" s="7"/>
      <c r="AC81" s="11"/>
      <c r="AD81" s="11"/>
      <c r="AE81" s="11"/>
      <c r="AF81" s="11"/>
      <c r="AG81" s="16"/>
      <c r="AH81" s="11"/>
      <c r="AI81" s="11"/>
    </row>
    <row r="82" spans="3:35" s="1" customFormat="1" x14ac:dyDescent="0.25">
      <c r="C82" s="7"/>
      <c r="AC82" s="11"/>
      <c r="AD82" s="11"/>
      <c r="AE82" s="11"/>
      <c r="AF82" s="11"/>
      <c r="AG82" s="16"/>
      <c r="AH82" s="11"/>
      <c r="AI82" s="11"/>
    </row>
    <row r="83" spans="3:35" s="1" customFormat="1" x14ac:dyDescent="0.25">
      <c r="C83" s="7"/>
      <c r="AC83" s="11"/>
      <c r="AD83" s="11"/>
      <c r="AE83" s="11"/>
      <c r="AF83" s="11"/>
      <c r="AG83" s="16"/>
      <c r="AH83" s="11"/>
      <c r="AI83" s="11"/>
    </row>
    <row r="84" spans="3:35" s="1" customFormat="1" x14ac:dyDescent="0.25">
      <c r="C84" s="7"/>
      <c r="AC84" s="11"/>
      <c r="AD84" s="11"/>
      <c r="AE84" s="11"/>
      <c r="AF84" s="11"/>
      <c r="AG84" s="16"/>
      <c r="AH84" s="11"/>
      <c r="AI84" s="11"/>
    </row>
    <row r="85" spans="3:35" s="1" customFormat="1" x14ac:dyDescent="0.25">
      <c r="C85" s="7"/>
      <c r="AC85" s="11"/>
      <c r="AD85" s="11"/>
      <c r="AE85" s="11"/>
      <c r="AF85" s="11"/>
      <c r="AG85" s="16"/>
      <c r="AH85" s="11"/>
      <c r="AI85" s="11"/>
    </row>
    <row r="86" spans="3:35" s="1" customFormat="1" x14ac:dyDescent="0.25">
      <c r="C86" s="7"/>
      <c r="AC86" s="11"/>
      <c r="AD86" s="11"/>
      <c r="AE86" s="11"/>
      <c r="AF86" s="11"/>
      <c r="AG86" s="16"/>
      <c r="AH86" s="11"/>
      <c r="AI86" s="11"/>
    </row>
    <row r="87" spans="3:35" s="1" customFormat="1" x14ac:dyDescent="0.25">
      <c r="C87" s="7"/>
      <c r="AC87" s="11"/>
      <c r="AD87" s="11"/>
      <c r="AE87" s="11"/>
      <c r="AF87" s="11"/>
      <c r="AG87" s="16"/>
      <c r="AH87" s="11"/>
      <c r="AI87" s="11"/>
    </row>
    <row r="88" spans="3:35" s="1" customFormat="1" x14ac:dyDescent="0.25">
      <c r="C88" s="7"/>
      <c r="AC88" s="11"/>
      <c r="AD88" s="11"/>
      <c r="AE88" s="11"/>
      <c r="AF88" s="11"/>
      <c r="AG88" s="16"/>
      <c r="AH88" s="11"/>
      <c r="AI88" s="11"/>
    </row>
    <row r="89" spans="3:35" s="1" customFormat="1" x14ac:dyDescent="0.25">
      <c r="C89" s="7"/>
      <c r="AC89" s="11"/>
      <c r="AD89" s="11"/>
      <c r="AE89" s="11"/>
      <c r="AF89" s="11"/>
      <c r="AG89" s="16"/>
      <c r="AH89" s="11"/>
      <c r="AI89" s="11"/>
    </row>
    <row r="90" spans="3:35" s="1" customFormat="1" x14ac:dyDescent="0.25">
      <c r="C90" s="7"/>
      <c r="AC90" s="11"/>
      <c r="AD90" s="11"/>
      <c r="AE90" s="11"/>
      <c r="AF90" s="11"/>
      <c r="AG90" s="16"/>
      <c r="AH90" s="11"/>
      <c r="AI90" s="11"/>
    </row>
    <row r="91" spans="3:35" s="1" customFormat="1" x14ac:dyDescent="0.25">
      <c r="C91" s="7"/>
      <c r="AC91" s="11"/>
      <c r="AD91" s="11"/>
      <c r="AE91" s="11"/>
      <c r="AF91" s="11"/>
      <c r="AG91" s="16"/>
      <c r="AH91" s="11"/>
      <c r="AI91" s="11"/>
    </row>
    <row r="92" spans="3:35" s="1" customFormat="1" x14ac:dyDescent="0.25">
      <c r="C92" s="7"/>
      <c r="AC92" s="11"/>
      <c r="AD92" s="11"/>
      <c r="AE92" s="11"/>
      <c r="AF92" s="11"/>
      <c r="AG92" s="16"/>
      <c r="AH92" s="11"/>
      <c r="AI92" s="11"/>
    </row>
    <row r="93" spans="3:35" s="1" customFormat="1" x14ac:dyDescent="0.25">
      <c r="C93" s="7"/>
      <c r="AC93" s="11"/>
      <c r="AD93" s="11"/>
      <c r="AE93" s="11"/>
      <c r="AF93" s="11"/>
      <c r="AG93" s="16"/>
      <c r="AH93" s="11"/>
      <c r="AI93" s="11"/>
    </row>
    <row r="94" spans="3:35" s="1" customFormat="1" x14ac:dyDescent="0.25">
      <c r="C94" s="7"/>
      <c r="AC94" s="11"/>
      <c r="AD94" s="11"/>
      <c r="AE94" s="11"/>
      <c r="AF94" s="11"/>
      <c r="AG94" s="16"/>
      <c r="AH94" s="11"/>
      <c r="AI94" s="11"/>
    </row>
    <row r="95" spans="3:35" s="1" customFormat="1" x14ac:dyDescent="0.25">
      <c r="C95" s="7"/>
      <c r="AC95" s="11"/>
      <c r="AD95" s="11"/>
      <c r="AE95" s="11"/>
      <c r="AF95" s="11"/>
      <c r="AG95" s="16"/>
      <c r="AH95" s="11"/>
      <c r="AI95" s="11"/>
    </row>
    <row r="96" spans="3:35" s="1" customFormat="1" x14ac:dyDescent="0.25">
      <c r="C96" s="7"/>
      <c r="AC96" s="11"/>
      <c r="AD96" s="11"/>
      <c r="AE96" s="11"/>
      <c r="AF96" s="11"/>
      <c r="AG96" s="16"/>
      <c r="AH96" s="11"/>
      <c r="AI96" s="11"/>
    </row>
    <row r="97" spans="3:35" s="1" customFormat="1" x14ac:dyDescent="0.25">
      <c r="C97" s="7"/>
      <c r="AC97" s="11"/>
      <c r="AD97" s="11"/>
      <c r="AE97" s="11"/>
      <c r="AF97" s="11"/>
      <c r="AG97" s="16"/>
      <c r="AH97" s="11"/>
      <c r="AI97" s="11"/>
    </row>
    <row r="98" spans="3:35" s="1" customFormat="1" x14ac:dyDescent="0.25">
      <c r="C98" s="7"/>
      <c r="AC98" s="11"/>
      <c r="AD98" s="11"/>
      <c r="AE98" s="11"/>
      <c r="AF98" s="11"/>
      <c r="AG98" s="16"/>
      <c r="AH98" s="11"/>
      <c r="AI98" s="11"/>
    </row>
    <row r="99" spans="3:35" s="1" customFormat="1" x14ac:dyDescent="0.25">
      <c r="C99" s="7"/>
      <c r="AC99" s="11"/>
      <c r="AD99" s="11"/>
      <c r="AE99" s="11"/>
      <c r="AF99" s="11"/>
      <c r="AG99" s="16"/>
      <c r="AH99" s="11"/>
      <c r="AI99" s="11"/>
    </row>
    <row r="100" spans="3:35" s="1" customFormat="1" x14ac:dyDescent="0.25">
      <c r="C100" s="7"/>
      <c r="AC100" s="11"/>
      <c r="AD100" s="11"/>
      <c r="AE100" s="11"/>
      <c r="AF100" s="11"/>
      <c r="AG100" s="16"/>
      <c r="AH100" s="11"/>
      <c r="AI100" s="11"/>
    </row>
    <row r="101" spans="3:35" s="1" customFormat="1" x14ac:dyDescent="0.25">
      <c r="C101" s="7"/>
      <c r="AC101" s="11"/>
      <c r="AD101" s="11"/>
      <c r="AE101" s="11"/>
      <c r="AF101" s="11"/>
      <c r="AG101" s="16"/>
      <c r="AH101" s="11"/>
      <c r="AI101" s="11"/>
    </row>
    <row r="102" spans="3:35" s="1" customFormat="1" x14ac:dyDescent="0.25">
      <c r="C102" s="7"/>
      <c r="AC102" s="11"/>
      <c r="AD102" s="11"/>
      <c r="AE102" s="11"/>
      <c r="AF102" s="11"/>
      <c r="AG102" s="16"/>
      <c r="AH102" s="11"/>
      <c r="AI102" s="11"/>
    </row>
    <row r="103" spans="3:35" s="1" customFormat="1" x14ac:dyDescent="0.25">
      <c r="C103" s="7"/>
      <c r="AC103" s="11"/>
      <c r="AD103" s="11"/>
      <c r="AE103" s="11"/>
      <c r="AF103" s="11"/>
      <c r="AG103" s="16"/>
      <c r="AH103" s="11"/>
      <c r="AI103" s="11"/>
    </row>
    <row r="104" spans="3:35" s="1" customFormat="1" x14ac:dyDescent="0.25">
      <c r="C104" s="7"/>
      <c r="AC104" s="11"/>
      <c r="AD104" s="11"/>
      <c r="AE104" s="11"/>
      <c r="AF104" s="11"/>
      <c r="AG104" s="16"/>
      <c r="AH104" s="11"/>
      <c r="AI104" s="11"/>
    </row>
    <row r="105" spans="3:35" s="1" customFormat="1" x14ac:dyDescent="0.25">
      <c r="C105" s="7"/>
      <c r="AC105" s="11"/>
      <c r="AD105" s="11"/>
      <c r="AE105" s="11"/>
      <c r="AF105" s="11"/>
      <c r="AG105" s="16"/>
      <c r="AH105" s="11"/>
      <c r="AI105" s="11"/>
    </row>
    <row r="106" spans="3:35" s="1" customFormat="1" x14ac:dyDescent="0.25">
      <c r="C106" s="7"/>
      <c r="AC106" s="11"/>
      <c r="AD106" s="11"/>
      <c r="AE106" s="11"/>
      <c r="AF106" s="11"/>
      <c r="AG106" s="16"/>
      <c r="AH106" s="11"/>
      <c r="AI106" s="11"/>
    </row>
    <row r="107" spans="3:35" s="1" customFormat="1" x14ac:dyDescent="0.25">
      <c r="C107" s="7"/>
      <c r="AC107" s="11"/>
      <c r="AD107" s="11"/>
      <c r="AE107" s="11"/>
      <c r="AF107" s="11"/>
      <c r="AG107" s="16"/>
      <c r="AH107" s="11"/>
      <c r="AI107" s="11"/>
    </row>
    <row r="108" spans="3:35" s="1" customFormat="1" x14ac:dyDescent="0.25">
      <c r="C108" s="7"/>
      <c r="AC108" s="11"/>
      <c r="AD108" s="11"/>
      <c r="AE108" s="11"/>
      <c r="AF108" s="11"/>
      <c r="AG108" s="16"/>
      <c r="AH108" s="11"/>
      <c r="AI108" s="11"/>
    </row>
    <row r="109" spans="3:35" s="1" customFormat="1" x14ac:dyDescent="0.25">
      <c r="C109" s="7"/>
      <c r="AC109" s="11"/>
      <c r="AD109" s="11"/>
      <c r="AE109" s="11"/>
      <c r="AF109" s="11"/>
      <c r="AG109" s="16"/>
      <c r="AH109" s="11"/>
      <c r="AI109" s="11"/>
    </row>
    <row r="110" spans="3:35" s="1" customFormat="1" x14ac:dyDescent="0.25">
      <c r="C110" s="7"/>
      <c r="AC110" s="11"/>
      <c r="AD110" s="11"/>
      <c r="AE110" s="11"/>
      <c r="AF110" s="11"/>
      <c r="AG110" s="16"/>
      <c r="AH110" s="11"/>
      <c r="AI110" s="11"/>
    </row>
    <row r="111" spans="3:35" s="1" customFormat="1" x14ac:dyDescent="0.25">
      <c r="C111" s="7"/>
      <c r="AC111" s="11"/>
      <c r="AD111" s="11"/>
      <c r="AE111" s="11"/>
      <c r="AF111" s="11"/>
      <c r="AG111" s="16"/>
      <c r="AH111" s="11"/>
      <c r="AI111" s="11"/>
    </row>
    <row r="112" spans="3:35" s="1" customFormat="1" x14ac:dyDescent="0.25">
      <c r="C112" s="7"/>
      <c r="AC112" s="11"/>
      <c r="AD112" s="11"/>
      <c r="AE112" s="11"/>
      <c r="AF112" s="11"/>
      <c r="AG112" s="16"/>
      <c r="AH112" s="11"/>
      <c r="AI112" s="11"/>
    </row>
    <row r="113" spans="3:35" s="1" customFormat="1" x14ac:dyDescent="0.25">
      <c r="C113" s="7"/>
      <c r="AC113" s="11"/>
      <c r="AD113" s="11"/>
      <c r="AE113" s="11"/>
      <c r="AF113" s="11"/>
      <c r="AG113" s="16"/>
      <c r="AH113" s="11"/>
      <c r="AI113" s="11"/>
    </row>
    <row r="114" spans="3:35" s="1" customFormat="1" x14ac:dyDescent="0.25">
      <c r="C114" s="7"/>
      <c r="AC114" s="11"/>
      <c r="AD114" s="11"/>
      <c r="AE114" s="11"/>
      <c r="AF114" s="11"/>
      <c r="AG114" s="16"/>
      <c r="AH114" s="11"/>
      <c r="AI114" s="11"/>
    </row>
    <row r="115" spans="3:35" s="1" customFormat="1" x14ac:dyDescent="0.25">
      <c r="C115" s="7"/>
      <c r="AC115" s="11"/>
      <c r="AD115" s="11"/>
      <c r="AE115" s="11"/>
      <c r="AF115" s="11"/>
      <c r="AG115" s="16"/>
      <c r="AH115" s="11"/>
      <c r="AI115" s="11"/>
    </row>
    <row r="116" spans="3:35" s="1" customFormat="1" x14ac:dyDescent="0.25">
      <c r="C116" s="7"/>
      <c r="AC116" s="11"/>
      <c r="AD116" s="11"/>
      <c r="AE116" s="11"/>
      <c r="AF116" s="11"/>
      <c r="AG116" s="16"/>
      <c r="AH116" s="11"/>
      <c r="AI116" s="11"/>
    </row>
    <row r="117" spans="3:35" s="1" customFormat="1" x14ac:dyDescent="0.25">
      <c r="C117" s="7"/>
      <c r="AC117" s="11"/>
      <c r="AD117" s="11"/>
      <c r="AE117" s="11"/>
      <c r="AF117" s="11"/>
      <c r="AG117" s="16"/>
      <c r="AH117" s="11"/>
      <c r="AI117" s="11"/>
    </row>
    <row r="118" spans="3:35" s="1" customFormat="1" x14ac:dyDescent="0.25">
      <c r="C118" s="7"/>
      <c r="AC118" s="11"/>
      <c r="AD118" s="11"/>
      <c r="AE118" s="11"/>
      <c r="AF118" s="11"/>
      <c r="AG118" s="16"/>
      <c r="AH118" s="11"/>
      <c r="AI118" s="11"/>
    </row>
    <row r="119" spans="3:35" s="1" customFormat="1" x14ac:dyDescent="0.25">
      <c r="C119" s="7"/>
      <c r="AC119" s="11"/>
      <c r="AD119" s="11"/>
      <c r="AE119" s="11"/>
      <c r="AF119" s="11"/>
      <c r="AG119" s="16"/>
      <c r="AH119" s="11"/>
      <c r="AI119" s="11"/>
    </row>
    <row r="120" spans="3:35" s="1" customFormat="1" x14ac:dyDescent="0.25">
      <c r="C120" s="7"/>
      <c r="AC120" s="11"/>
      <c r="AD120" s="11"/>
      <c r="AE120" s="11"/>
      <c r="AF120" s="11"/>
      <c r="AG120" s="16"/>
      <c r="AH120" s="11"/>
      <c r="AI120" s="11"/>
    </row>
    <row r="121" spans="3:35" s="1" customFormat="1" x14ac:dyDescent="0.25">
      <c r="C121" s="7"/>
      <c r="AC121" s="11"/>
      <c r="AD121" s="11"/>
      <c r="AE121" s="11"/>
      <c r="AF121" s="11"/>
      <c r="AG121" s="16"/>
      <c r="AH121" s="11"/>
      <c r="AI121" s="11"/>
    </row>
    <row r="122" spans="3:35" s="1" customFormat="1" x14ac:dyDescent="0.25">
      <c r="C122" s="7"/>
      <c r="AC122" s="11"/>
      <c r="AD122" s="11"/>
      <c r="AE122" s="11"/>
      <c r="AF122" s="11"/>
      <c r="AG122" s="16"/>
      <c r="AH122" s="11"/>
      <c r="AI122" s="11"/>
    </row>
    <row r="123" spans="3:35" s="1" customFormat="1" x14ac:dyDescent="0.25">
      <c r="C123" s="7"/>
      <c r="AC123" s="11"/>
      <c r="AD123" s="11"/>
      <c r="AE123" s="11"/>
      <c r="AF123" s="11"/>
      <c r="AG123" s="16"/>
      <c r="AH123" s="11"/>
      <c r="AI123" s="11"/>
    </row>
    <row r="124" spans="3:35" s="1" customFormat="1" x14ac:dyDescent="0.25">
      <c r="C124" s="7"/>
      <c r="AC124" s="11"/>
      <c r="AD124" s="11"/>
      <c r="AE124" s="11"/>
      <c r="AF124" s="11"/>
      <c r="AG124" s="16"/>
      <c r="AH124" s="11"/>
      <c r="AI124" s="11"/>
    </row>
    <row r="125" spans="3:35" s="1" customFormat="1" x14ac:dyDescent="0.25">
      <c r="C125" s="7"/>
      <c r="AC125" s="11"/>
      <c r="AD125" s="11"/>
      <c r="AE125" s="11"/>
      <c r="AF125" s="11"/>
      <c r="AG125" s="16"/>
      <c r="AH125" s="11"/>
      <c r="AI125" s="11"/>
    </row>
    <row r="126" spans="3:35" s="1" customFormat="1" x14ac:dyDescent="0.25">
      <c r="C126" s="7"/>
      <c r="AC126" s="11"/>
      <c r="AD126" s="11"/>
      <c r="AE126" s="11"/>
      <c r="AF126" s="11"/>
      <c r="AG126" s="16"/>
      <c r="AH126" s="11"/>
      <c r="AI126" s="11"/>
    </row>
    <row r="127" spans="3:35" s="1" customFormat="1" x14ac:dyDescent="0.25">
      <c r="C127" s="7"/>
      <c r="AC127" s="11"/>
      <c r="AD127" s="11"/>
      <c r="AE127" s="11"/>
      <c r="AF127" s="11"/>
      <c r="AG127" s="16"/>
      <c r="AH127" s="11"/>
      <c r="AI127" s="11"/>
    </row>
    <row r="128" spans="3:35" s="1" customFormat="1" x14ac:dyDescent="0.25">
      <c r="C128" s="7"/>
      <c r="AC128" s="11"/>
      <c r="AD128" s="11"/>
      <c r="AE128" s="11"/>
      <c r="AF128" s="11"/>
      <c r="AG128" s="16"/>
      <c r="AH128" s="11"/>
      <c r="AI128" s="11"/>
    </row>
    <row r="129" spans="3:35" s="1" customFormat="1" x14ac:dyDescent="0.25">
      <c r="C129" s="7"/>
      <c r="AC129" s="11"/>
      <c r="AD129" s="11"/>
      <c r="AE129" s="11"/>
      <c r="AF129" s="11"/>
      <c r="AG129" s="16"/>
      <c r="AH129" s="11"/>
      <c r="AI129" s="11"/>
    </row>
    <row r="130" spans="3:35" s="1" customFormat="1" x14ac:dyDescent="0.25">
      <c r="C130" s="7"/>
      <c r="AC130" s="11"/>
      <c r="AD130" s="11"/>
      <c r="AE130" s="11"/>
      <c r="AF130" s="11"/>
      <c r="AG130" s="16"/>
      <c r="AH130" s="11"/>
      <c r="AI130" s="11"/>
    </row>
    <row r="131" spans="3:35" s="1" customFormat="1" x14ac:dyDescent="0.25">
      <c r="C131" s="7"/>
      <c r="AC131" s="11"/>
      <c r="AD131" s="11"/>
      <c r="AE131" s="11"/>
      <c r="AF131" s="11"/>
      <c r="AG131" s="16"/>
      <c r="AH131" s="11"/>
      <c r="AI131" s="11"/>
    </row>
    <row r="132" spans="3:35" s="1" customFormat="1" x14ac:dyDescent="0.25">
      <c r="C132" s="7"/>
      <c r="AC132" s="11"/>
      <c r="AD132" s="11"/>
      <c r="AE132" s="11"/>
      <c r="AF132" s="11"/>
      <c r="AG132" s="16"/>
      <c r="AH132" s="11"/>
      <c r="AI132" s="11"/>
    </row>
    <row r="133" spans="3:35" s="1" customFormat="1" x14ac:dyDescent="0.25">
      <c r="C133" s="7"/>
      <c r="AC133" s="11"/>
      <c r="AD133" s="11"/>
      <c r="AE133" s="11"/>
      <c r="AF133" s="11"/>
      <c r="AG133" s="16"/>
      <c r="AH133" s="11"/>
      <c r="AI133" s="11"/>
    </row>
    <row r="134" spans="3:35" s="1" customFormat="1" x14ac:dyDescent="0.25">
      <c r="C134" s="7"/>
      <c r="AC134" s="11"/>
      <c r="AD134" s="11"/>
      <c r="AE134" s="11"/>
      <c r="AF134" s="11"/>
      <c r="AG134" s="16"/>
      <c r="AH134" s="11"/>
      <c r="AI134" s="11"/>
    </row>
    <row r="135" spans="3:35" s="1" customFormat="1" x14ac:dyDescent="0.25">
      <c r="C135" s="7"/>
      <c r="AC135" s="11"/>
      <c r="AD135" s="11"/>
      <c r="AE135" s="11"/>
      <c r="AF135" s="11"/>
      <c r="AG135" s="16"/>
      <c r="AH135" s="11"/>
      <c r="AI135" s="11"/>
    </row>
    <row r="136" spans="3:35" s="1" customFormat="1" x14ac:dyDescent="0.25">
      <c r="C136" s="7"/>
      <c r="AC136" s="11"/>
      <c r="AD136" s="11"/>
      <c r="AE136" s="11"/>
      <c r="AF136" s="11"/>
      <c r="AG136" s="16"/>
      <c r="AH136" s="11"/>
      <c r="AI136" s="11"/>
    </row>
    <row r="137" spans="3:35" s="1" customFormat="1" x14ac:dyDescent="0.25">
      <c r="C137" s="7"/>
      <c r="AC137" s="11"/>
      <c r="AD137" s="11"/>
      <c r="AE137" s="11"/>
      <c r="AF137" s="11"/>
      <c r="AG137" s="16"/>
      <c r="AH137" s="11"/>
      <c r="AI137" s="11"/>
    </row>
    <row r="138" spans="3:35" s="1" customFormat="1" x14ac:dyDescent="0.25">
      <c r="C138" s="7"/>
      <c r="AC138" s="11"/>
      <c r="AD138" s="11"/>
      <c r="AE138" s="11"/>
      <c r="AF138" s="11"/>
      <c r="AG138" s="16"/>
      <c r="AH138" s="11"/>
      <c r="AI138" s="11"/>
    </row>
    <row r="139" spans="3:35" s="1" customFormat="1" x14ac:dyDescent="0.25">
      <c r="C139" s="7"/>
      <c r="AC139" s="11"/>
      <c r="AD139" s="11"/>
      <c r="AE139" s="11"/>
      <c r="AF139" s="11"/>
      <c r="AG139" s="16"/>
      <c r="AH139" s="11"/>
      <c r="AI139" s="11"/>
    </row>
    <row r="140" spans="3:35" s="1" customFormat="1" x14ac:dyDescent="0.25">
      <c r="C140" s="7"/>
      <c r="AC140" s="11"/>
      <c r="AD140" s="11"/>
      <c r="AE140" s="11"/>
      <c r="AF140" s="11"/>
      <c r="AG140" s="16"/>
      <c r="AH140" s="11"/>
      <c r="AI140" s="11"/>
    </row>
    <row r="141" spans="3:35" s="1" customFormat="1" x14ac:dyDescent="0.25">
      <c r="C141" s="7"/>
      <c r="AC141" s="11"/>
      <c r="AD141" s="11"/>
      <c r="AE141" s="11"/>
      <c r="AF141" s="11"/>
      <c r="AG141" s="16"/>
      <c r="AH141" s="11"/>
      <c r="AI141" s="11"/>
    </row>
    <row r="142" spans="3:35" s="1" customFormat="1" x14ac:dyDescent="0.25">
      <c r="C142" s="7"/>
      <c r="AC142" s="11"/>
      <c r="AD142" s="11"/>
      <c r="AE142" s="11"/>
      <c r="AF142" s="11"/>
      <c r="AG142" s="16"/>
      <c r="AH142" s="11"/>
      <c r="AI142" s="11"/>
    </row>
    <row r="143" spans="3:35" s="1" customFormat="1" x14ac:dyDescent="0.25">
      <c r="C143" s="7"/>
      <c r="AC143" s="11"/>
      <c r="AD143" s="11"/>
      <c r="AE143" s="11"/>
      <c r="AF143" s="11"/>
      <c r="AG143" s="16"/>
      <c r="AH143" s="11"/>
      <c r="AI143" s="11"/>
    </row>
    <row r="144" spans="3:35" s="1" customFormat="1" x14ac:dyDescent="0.25">
      <c r="C144" s="7"/>
      <c r="AC144" s="11"/>
      <c r="AD144" s="11"/>
      <c r="AE144" s="11"/>
      <c r="AF144" s="11"/>
      <c r="AG144" s="16"/>
      <c r="AH144" s="11"/>
      <c r="AI144" s="11"/>
    </row>
    <row r="145" spans="3:35" s="1" customFormat="1" x14ac:dyDescent="0.25">
      <c r="C145" s="7"/>
      <c r="AC145" s="11"/>
      <c r="AD145" s="11"/>
      <c r="AE145" s="11"/>
      <c r="AF145" s="11"/>
      <c r="AG145" s="16"/>
      <c r="AH145" s="11"/>
      <c r="AI145" s="11"/>
    </row>
    <row r="146" spans="3:35" s="1" customFormat="1" x14ac:dyDescent="0.25">
      <c r="C146" s="7"/>
      <c r="AC146" s="11"/>
      <c r="AD146" s="11"/>
      <c r="AE146" s="11"/>
      <c r="AF146" s="11"/>
      <c r="AG146" s="16"/>
      <c r="AH146" s="11"/>
      <c r="AI146" s="11"/>
    </row>
    <row r="147" spans="3:35" s="1" customFormat="1" x14ac:dyDescent="0.25">
      <c r="C147" s="7"/>
      <c r="AC147" s="11"/>
      <c r="AD147" s="11"/>
      <c r="AE147" s="11"/>
      <c r="AF147" s="11"/>
      <c r="AG147" s="16"/>
      <c r="AH147" s="11"/>
      <c r="AI147" s="11"/>
    </row>
    <row r="148" spans="3:35" s="1" customFormat="1" x14ac:dyDescent="0.25">
      <c r="C148" s="7"/>
      <c r="AC148" s="11"/>
      <c r="AD148" s="11"/>
      <c r="AE148" s="11"/>
      <c r="AF148" s="11"/>
      <c r="AG148" s="16"/>
      <c r="AH148" s="11"/>
      <c r="AI148" s="11"/>
    </row>
    <row r="149" spans="3:35" s="1" customFormat="1" x14ac:dyDescent="0.25">
      <c r="C149" s="7"/>
      <c r="AC149" s="11"/>
      <c r="AD149" s="11"/>
      <c r="AE149" s="11"/>
      <c r="AF149" s="11"/>
      <c r="AG149" s="16"/>
      <c r="AH149" s="11"/>
      <c r="AI149" s="11"/>
    </row>
    <row r="150" spans="3:35" s="1" customFormat="1" x14ac:dyDescent="0.25">
      <c r="C150" s="7"/>
      <c r="AC150" s="11"/>
      <c r="AD150" s="11"/>
      <c r="AE150" s="11"/>
      <c r="AF150" s="11"/>
      <c r="AG150" s="16"/>
      <c r="AH150" s="11"/>
      <c r="AI150" s="11"/>
    </row>
    <row r="151" spans="3:35" s="1" customFormat="1" x14ac:dyDescent="0.25">
      <c r="C151" s="7"/>
      <c r="AC151" s="11"/>
      <c r="AD151" s="11"/>
      <c r="AE151" s="11"/>
      <c r="AF151" s="11"/>
      <c r="AG151" s="16"/>
      <c r="AH151" s="11"/>
      <c r="AI151" s="11"/>
    </row>
    <row r="152" spans="3:35" s="1" customFormat="1" x14ac:dyDescent="0.25">
      <c r="C152" s="7"/>
      <c r="AC152" s="11"/>
      <c r="AD152" s="11"/>
      <c r="AE152" s="11"/>
      <c r="AF152" s="11"/>
      <c r="AG152" s="16"/>
      <c r="AH152" s="11"/>
      <c r="AI152" s="11"/>
    </row>
    <row r="153" spans="3:35" s="1" customFormat="1" x14ac:dyDescent="0.25">
      <c r="C153" s="7"/>
      <c r="AC153" s="11"/>
      <c r="AD153" s="11"/>
      <c r="AE153" s="11"/>
      <c r="AF153" s="11"/>
      <c r="AG153" s="16"/>
      <c r="AH153" s="11"/>
      <c r="AI153" s="11"/>
    </row>
    <row r="154" spans="3:35" s="1" customFormat="1" x14ac:dyDescent="0.25">
      <c r="C154" s="7"/>
      <c r="AC154" s="11"/>
      <c r="AD154" s="11"/>
      <c r="AE154" s="11"/>
      <c r="AF154" s="11"/>
      <c r="AG154" s="16"/>
      <c r="AH154" s="11"/>
      <c r="AI154" s="11"/>
    </row>
    <row r="155" spans="3:35" s="1" customFormat="1" x14ac:dyDescent="0.25">
      <c r="C155" s="7"/>
      <c r="AC155" s="11"/>
      <c r="AD155" s="11"/>
      <c r="AE155" s="11"/>
      <c r="AF155" s="11"/>
      <c r="AG155" s="16"/>
      <c r="AH155" s="11"/>
      <c r="AI155" s="11"/>
    </row>
    <row r="156" spans="3:35" s="1" customFormat="1" x14ac:dyDescent="0.25">
      <c r="C156" s="7"/>
      <c r="AC156" s="11"/>
      <c r="AD156" s="11"/>
      <c r="AE156" s="11"/>
      <c r="AF156" s="11"/>
      <c r="AG156" s="16"/>
      <c r="AH156" s="11"/>
      <c r="AI156" s="11"/>
    </row>
    <row r="157" spans="3:35" s="1" customFormat="1" x14ac:dyDescent="0.25">
      <c r="C157" s="7"/>
      <c r="AC157" s="11"/>
      <c r="AD157" s="11"/>
      <c r="AE157" s="11"/>
      <c r="AF157" s="11"/>
      <c r="AG157" s="16"/>
      <c r="AH157" s="11"/>
      <c r="AI157" s="11"/>
    </row>
    <row r="158" spans="3:35" s="1" customFormat="1" x14ac:dyDescent="0.25">
      <c r="C158" s="7"/>
      <c r="AC158" s="11"/>
      <c r="AD158" s="11"/>
      <c r="AE158" s="11"/>
      <c r="AF158" s="11"/>
      <c r="AG158" s="16"/>
      <c r="AH158" s="11"/>
      <c r="AI158" s="11"/>
    </row>
    <row r="159" spans="3:35" s="1" customFormat="1" x14ac:dyDescent="0.25">
      <c r="C159" s="7"/>
      <c r="AC159" s="11"/>
      <c r="AD159" s="11"/>
      <c r="AE159" s="11"/>
      <c r="AF159" s="11"/>
      <c r="AG159" s="16"/>
      <c r="AH159" s="11"/>
      <c r="AI159" s="11"/>
    </row>
    <row r="160" spans="3:35" s="1" customFormat="1" x14ac:dyDescent="0.25">
      <c r="C160" s="7"/>
      <c r="AC160" s="11"/>
      <c r="AD160" s="11"/>
      <c r="AE160" s="11"/>
      <c r="AF160" s="11"/>
      <c r="AG160" s="16"/>
      <c r="AH160" s="11"/>
      <c r="AI160" s="11"/>
    </row>
    <row r="161" spans="3:35" s="1" customFormat="1" x14ac:dyDescent="0.25">
      <c r="C161" s="7"/>
      <c r="AC161" s="11"/>
      <c r="AD161" s="11"/>
      <c r="AE161" s="11"/>
      <c r="AF161" s="11"/>
      <c r="AG161" s="16"/>
      <c r="AH161" s="11"/>
      <c r="AI161" s="11"/>
    </row>
    <row r="162" spans="3:35" s="1" customFormat="1" x14ac:dyDescent="0.25">
      <c r="C162" s="7"/>
      <c r="AC162" s="11"/>
      <c r="AD162" s="11"/>
      <c r="AE162" s="11"/>
      <c r="AF162" s="11"/>
      <c r="AG162" s="16"/>
      <c r="AH162" s="11"/>
      <c r="AI162" s="11"/>
    </row>
    <row r="163" spans="3:35" s="1" customFormat="1" x14ac:dyDescent="0.25">
      <c r="C163" s="7"/>
      <c r="AC163" s="11"/>
      <c r="AD163" s="11"/>
      <c r="AE163" s="11"/>
      <c r="AF163" s="11"/>
      <c r="AG163" s="16"/>
      <c r="AH163" s="11"/>
      <c r="AI163" s="11"/>
    </row>
    <row r="164" spans="3:35" s="1" customFormat="1" x14ac:dyDescent="0.25">
      <c r="C164" s="7"/>
      <c r="AC164" s="11"/>
      <c r="AD164" s="11"/>
      <c r="AE164" s="11"/>
      <c r="AF164" s="11"/>
      <c r="AG164" s="16"/>
      <c r="AH164" s="11"/>
      <c r="AI164" s="11"/>
    </row>
    <row r="165" spans="3:35" s="1" customFormat="1" x14ac:dyDescent="0.25">
      <c r="C165" s="7"/>
      <c r="AC165" s="11"/>
      <c r="AD165" s="11"/>
      <c r="AE165" s="11"/>
      <c r="AF165" s="11"/>
      <c r="AG165" s="16"/>
      <c r="AH165" s="11"/>
      <c r="AI165" s="11"/>
    </row>
    <row r="166" spans="3:35" s="1" customFormat="1" x14ac:dyDescent="0.25">
      <c r="C166" s="7"/>
      <c r="AC166" s="11"/>
      <c r="AD166" s="11"/>
      <c r="AE166" s="11"/>
      <c r="AF166" s="11"/>
      <c r="AG166" s="16"/>
      <c r="AH166" s="11"/>
      <c r="AI166" s="11"/>
    </row>
    <row r="167" spans="3:35" s="1" customFormat="1" x14ac:dyDescent="0.25">
      <c r="C167" s="7"/>
      <c r="AC167" s="11"/>
      <c r="AD167" s="11"/>
      <c r="AE167" s="11"/>
      <c r="AF167" s="11"/>
      <c r="AG167" s="16"/>
      <c r="AH167" s="11"/>
      <c r="AI167" s="11"/>
    </row>
    <row r="168" spans="3:35" s="1" customFormat="1" x14ac:dyDescent="0.25">
      <c r="C168" s="7"/>
      <c r="AC168" s="11"/>
      <c r="AD168" s="11"/>
      <c r="AE168" s="11"/>
      <c r="AF168" s="11"/>
      <c r="AG168" s="16"/>
      <c r="AH168" s="11"/>
      <c r="AI168" s="11"/>
    </row>
    <row r="169" spans="3:35" s="1" customFormat="1" x14ac:dyDescent="0.25">
      <c r="C169" s="7"/>
      <c r="AC169" s="11"/>
      <c r="AD169" s="11"/>
      <c r="AE169" s="11"/>
      <c r="AF169" s="11"/>
      <c r="AG169" s="16"/>
      <c r="AH169" s="11"/>
      <c r="AI169" s="11"/>
    </row>
    <row r="170" spans="3:35" s="1" customFormat="1" x14ac:dyDescent="0.25">
      <c r="C170" s="7"/>
      <c r="AC170" s="11"/>
      <c r="AD170" s="11"/>
      <c r="AE170" s="11"/>
      <c r="AF170" s="11"/>
      <c r="AG170" s="16"/>
      <c r="AH170" s="11"/>
      <c r="AI170" s="11"/>
    </row>
    <row r="171" spans="3:35" s="1" customFormat="1" x14ac:dyDescent="0.25">
      <c r="C171" s="7"/>
      <c r="AC171" s="11"/>
      <c r="AD171" s="11"/>
      <c r="AE171" s="11"/>
      <c r="AF171" s="11"/>
      <c r="AG171" s="16"/>
      <c r="AH171" s="11"/>
      <c r="AI171" s="11"/>
    </row>
    <row r="172" spans="3:35" s="1" customFormat="1" x14ac:dyDescent="0.25">
      <c r="C172" s="7"/>
      <c r="AC172" s="11"/>
      <c r="AD172" s="11"/>
      <c r="AE172" s="11"/>
      <c r="AF172" s="11"/>
      <c r="AG172" s="16"/>
      <c r="AH172" s="11"/>
      <c r="AI172" s="11"/>
    </row>
    <row r="173" spans="3:35" s="1" customFormat="1" x14ac:dyDescent="0.25">
      <c r="C173" s="7"/>
      <c r="AC173" s="11"/>
      <c r="AD173" s="11"/>
      <c r="AE173" s="11"/>
      <c r="AF173" s="11"/>
      <c r="AG173" s="16"/>
      <c r="AH173" s="11"/>
      <c r="AI173" s="11"/>
    </row>
    <row r="174" spans="3:35" s="1" customFormat="1" x14ac:dyDescent="0.25">
      <c r="C174" s="7"/>
      <c r="AC174" s="11"/>
      <c r="AD174" s="11"/>
      <c r="AE174" s="11"/>
      <c r="AF174" s="11"/>
      <c r="AG174" s="16"/>
      <c r="AH174" s="11"/>
      <c r="AI174" s="11"/>
    </row>
    <row r="175" spans="3:35" s="1" customFormat="1" x14ac:dyDescent="0.25">
      <c r="C175" s="7"/>
      <c r="AC175" s="11"/>
      <c r="AD175" s="11"/>
      <c r="AE175" s="11"/>
      <c r="AF175" s="11"/>
      <c r="AG175" s="16"/>
      <c r="AH175" s="11"/>
      <c r="AI175" s="11"/>
    </row>
    <row r="176" spans="3:35" s="1" customFormat="1" x14ac:dyDescent="0.25">
      <c r="C176" s="7"/>
      <c r="AC176" s="11"/>
      <c r="AD176" s="11"/>
      <c r="AE176" s="11"/>
      <c r="AF176" s="11"/>
      <c r="AG176" s="16"/>
      <c r="AH176" s="11"/>
      <c r="AI176" s="11"/>
    </row>
    <row r="177" spans="3:35" s="1" customFormat="1" x14ac:dyDescent="0.25">
      <c r="C177" s="7"/>
      <c r="AC177" s="11"/>
      <c r="AD177" s="11"/>
      <c r="AE177" s="11"/>
      <c r="AF177" s="11"/>
      <c r="AG177" s="16"/>
      <c r="AH177" s="11"/>
      <c r="AI177" s="11"/>
    </row>
    <row r="178" spans="3:35" s="1" customFormat="1" x14ac:dyDescent="0.25">
      <c r="C178" s="7"/>
      <c r="AC178" s="11"/>
      <c r="AD178" s="11"/>
      <c r="AE178" s="11"/>
      <c r="AF178" s="11"/>
      <c r="AG178" s="16"/>
      <c r="AH178" s="11"/>
      <c r="AI178" s="11"/>
    </row>
    <row r="179" spans="3:35" s="1" customFormat="1" x14ac:dyDescent="0.25">
      <c r="C179" s="7"/>
      <c r="AC179" s="11"/>
      <c r="AD179" s="11"/>
      <c r="AE179" s="11"/>
      <c r="AF179" s="11"/>
      <c r="AG179" s="16"/>
      <c r="AH179" s="11"/>
      <c r="AI179" s="11"/>
    </row>
    <row r="180" spans="3:35" s="1" customFormat="1" x14ac:dyDescent="0.25">
      <c r="C180" s="7"/>
      <c r="AC180" s="11"/>
      <c r="AD180" s="11"/>
      <c r="AE180" s="11"/>
      <c r="AF180" s="11"/>
      <c r="AG180" s="16"/>
      <c r="AH180" s="11"/>
      <c r="AI180" s="11"/>
    </row>
    <row r="181" spans="3:35" s="1" customFormat="1" x14ac:dyDescent="0.25">
      <c r="C181" s="7"/>
      <c r="AC181" s="11"/>
      <c r="AD181" s="11"/>
      <c r="AE181" s="11"/>
      <c r="AF181" s="11"/>
      <c r="AG181" s="16"/>
      <c r="AH181" s="11"/>
      <c r="AI181" s="11"/>
    </row>
    <row r="182" spans="3:35" s="1" customFormat="1" x14ac:dyDescent="0.25">
      <c r="C182" s="7"/>
      <c r="AC182" s="11"/>
      <c r="AD182" s="11"/>
      <c r="AE182" s="11"/>
      <c r="AF182" s="11"/>
      <c r="AG182" s="16"/>
      <c r="AH182" s="11"/>
      <c r="AI182" s="11"/>
    </row>
    <row r="183" spans="3:35" s="1" customFormat="1" x14ac:dyDescent="0.25">
      <c r="C183" s="7"/>
      <c r="AC183" s="11"/>
      <c r="AD183" s="11"/>
      <c r="AE183" s="11"/>
      <c r="AF183" s="11"/>
      <c r="AG183" s="16"/>
      <c r="AH183" s="11"/>
      <c r="AI183" s="11"/>
    </row>
    <row r="184" spans="3:35" s="1" customFormat="1" x14ac:dyDescent="0.25">
      <c r="C184" s="7"/>
      <c r="AC184" s="11"/>
      <c r="AD184" s="11"/>
      <c r="AE184" s="11"/>
      <c r="AF184" s="11"/>
      <c r="AG184" s="16"/>
      <c r="AH184" s="11"/>
      <c r="AI184" s="11"/>
    </row>
    <row r="185" spans="3:35" s="1" customFormat="1" x14ac:dyDescent="0.25">
      <c r="C185" s="7"/>
      <c r="AC185" s="11"/>
      <c r="AD185" s="11"/>
      <c r="AE185" s="11"/>
      <c r="AF185" s="11"/>
      <c r="AG185" s="16"/>
      <c r="AH185" s="11"/>
      <c r="AI185" s="11"/>
    </row>
    <row r="186" spans="3:35" s="1" customFormat="1" x14ac:dyDescent="0.25">
      <c r="C186" s="7"/>
      <c r="AC186" s="11"/>
      <c r="AD186" s="11"/>
      <c r="AE186" s="11"/>
      <c r="AF186" s="11"/>
      <c r="AG186" s="16"/>
      <c r="AH186" s="11"/>
      <c r="AI186" s="11"/>
    </row>
    <row r="187" spans="3:35" s="1" customFormat="1" x14ac:dyDescent="0.25">
      <c r="C187" s="7"/>
      <c r="AC187" s="11"/>
      <c r="AD187" s="11"/>
      <c r="AE187" s="11"/>
      <c r="AF187" s="11"/>
      <c r="AG187" s="16"/>
      <c r="AH187" s="11"/>
      <c r="AI187" s="11"/>
    </row>
    <row r="188" spans="3:35" s="1" customFormat="1" x14ac:dyDescent="0.25">
      <c r="C188" s="7"/>
      <c r="AC188" s="11"/>
      <c r="AD188" s="11"/>
      <c r="AE188" s="11"/>
      <c r="AF188" s="11"/>
      <c r="AG188" s="16"/>
      <c r="AH188" s="11"/>
      <c r="AI188" s="11"/>
    </row>
    <row r="189" spans="3:35" s="1" customFormat="1" x14ac:dyDescent="0.25">
      <c r="C189" s="7"/>
      <c r="AC189" s="11"/>
      <c r="AD189" s="11"/>
      <c r="AE189" s="11"/>
      <c r="AF189" s="11"/>
      <c r="AG189" s="16"/>
      <c r="AH189" s="11"/>
      <c r="AI189" s="11"/>
    </row>
    <row r="190" spans="3:35" s="1" customFormat="1" x14ac:dyDescent="0.25">
      <c r="C190" s="7"/>
      <c r="AC190" s="11"/>
      <c r="AD190" s="11"/>
      <c r="AE190" s="11"/>
      <c r="AF190" s="11"/>
      <c r="AG190" s="16"/>
      <c r="AH190" s="11"/>
      <c r="AI190" s="11"/>
    </row>
    <row r="191" spans="3:35" s="1" customFormat="1" x14ac:dyDescent="0.25">
      <c r="C191" s="7"/>
      <c r="AC191" s="11"/>
      <c r="AD191" s="11"/>
      <c r="AE191" s="11"/>
      <c r="AF191" s="11"/>
      <c r="AG191" s="16"/>
      <c r="AH191" s="11"/>
      <c r="AI191" s="11"/>
    </row>
    <row r="192" spans="3:35" s="1" customFormat="1" x14ac:dyDescent="0.25">
      <c r="C192" s="7"/>
      <c r="AC192" s="11"/>
      <c r="AD192" s="11"/>
      <c r="AE192" s="11"/>
      <c r="AF192" s="11"/>
      <c r="AG192" s="16"/>
      <c r="AH192" s="11"/>
      <c r="AI192" s="11"/>
    </row>
    <row r="193" spans="3:35" s="1" customFormat="1" x14ac:dyDescent="0.25">
      <c r="C193" s="7"/>
      <c r="AC193" s="11"/>
      <c r="AD193" s="11"/>
      <c r="AE193" s="11"/>
      <c r="AF193" s="11"/>
      <c r="AG193" s="16"/>
      <c r="AH193" s="11"/>
      <c r="AI193" s="11"/>
    </row>
    <row r="194" spans="3:35" s="1" customFormat="1" x14ac:dyDescent="0.25">
      <c r="C194" s="7"/>
      <c r="AC194" s="11"/>
      <c r="AD194" s="11"/>
      <c r="AE194" s="11"/>
      <c r="AF194" s="11"/>
      <c r="AG194" s="16"/>
      <c r="AH194" s="11"/>
      <c r="AI194" s="11"/>
    </row>
    <row r="195" spans="3:35" s="1" customFormat="1" x14ac:dyDescent="0.25">
      <c r="C195" s="7"/>
      <c r="AC195" s="11"/>
      <c r="AD195" s="11"/>
      <c r="AE195" s="11"/>
      <c r="AF195" s="11"/>
      <c r="AG195" s="16"/>
      <c r="AH195" s="11"/>
      <c r="AI195" s="11"/>
    </row>
  </sheetData>
  <sheetProtection sheet="1" objects="1" scenarios="1"/>
  <mergeCells count="19">
    <mergeCell ref="A14:C14"/>
    <mergeCell ref="A15:C15"/>
    <mergeCell ref="A12:C12"/>
    <mergeCell ref="A13:C13"/>
    <mergeCell ref="A10:C10"/>
    <mergeCell ref="A11:C11"/>
    <mergeCell ref="A8:C8"/>
    <mergeCell ref="A9:C9"/>
    <mergeCell ref="A7:C7"/>
    <mergeCell ref="A4:A6"/>
    <mergeCell ref="B3:C3"/>
    <mergeCell ref="B4:C6"/>
    <mergeCell ref="D3:K3"/>
    <mergeCell ref="L7:X7"/>
    <mergeCell ref="D7:K7"/>
    <mergeCell ref="L3:Y3"/>
    <mergeCell ref="AB4:AB6"/>
    <mergeCell ref="Z3:AJ3"/>
    <mergeCell ref="Y7:AJ7"/>
  </mergeCells>
  <phoneticPr fontId="0" type="noConversion"/>
  <conditionalFormatting sqref="D7:D15 E8:AI15">
    <cfRule type="cellIs" dxfId="1" priority="3" stopIfTrue="1" operator="notEqual">
      <formula>0</formula>
    </cfRule>
  </conditionalFormatting>
  <conditionalFormatting sqref="AJ8:AJ15">
    <cfRule type="cellIs" dxfId="0" priority="1" stopIfTrue="1" operator="notEqual">
      <formula>0</formula>
    </cfRule>
  </conditionalFormatting>
  <pageMargins left="0.75" right="0.75" top="1" bottom="1" header="0.5" footer="0.5"/>
  <pageSetup paperSize="9" scale="80" orientation="landscape" r:id="rId1"/>
  <headerFooter alignWithMargins="0">
    <oddHeader>&amp;CYhteenveto tuloksista B 2018</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Tulokset B 2018</vt:lpstr>
      <vt:lpstr>Yhteenveto tuloksista B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Tietohallinto</dc:creator>
  <cp:lastModifiedBy>Pesonen Hannu</cp:lastModifiedBy>
  <cp:lastPrinted>2012-12-19T09:44:11Z</cp:lastPrinted>
  <dcterms:created xsi:type="dcterms:W3CDTF">2000-12-01T10:35:45Z</dcterms:created>
  <dcterms:modified xsi:type="dcterms:W3CDTF">2019-01-15T11:06:32Z</dcterms:modified>
</cp:coreProperties>
</file>