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ha.Kilpelainen\Desktop\Nurmes18032015\"/>
    </mc:Choice>
  </mc:AlternateContent>
  <bookViews>
    <workbookView xWindow="0" yWindow="0" windowWidth="21600" windowHeight="11025"/>
  </bookViews>
  <sheets>
    <sheet name="pellon tiedot" sheetId="1" r:id="rId1"/>
    <sheet name="työnmenekkitiedot" sheetId="2" r:id="rId2"/>
    <sheet name="tulokset" sheetId="3" r:id="rId3"/>
  </sheets>
  <definedNames>
    <definedName name="etaisyys">'pellon tiedot'!$I$5</definedName>
    <definedName name="keskinopeus">työnmenekkitiedot!$P$3</definedName>
    <definedName name="kierto">'pellon tiedot'!$C$8</definedName>
    <definedName name="nurmiaperkierto">'pellon tiedot'!$C$9</definedName>
    <definedName name="pinta_ala">'pellon tiedot'!$I$6</definedName>
    <definedName name="traktorikustannus">työnmenekkitiedot!$D$5</definedName>
    <definedName name="uudistusosuus">työnmenekkitiedot!$P$4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2" i="2"/>
  <c r="G36" i="2"/>
  <c r="F24" i="2" l="1"/>
  <c r="F26" i="2" s="1"/>
  <c r="F25" i="2" l="1"/>
  <c r="C40" i="1"/>
  <c r="P3" i="2"/>
  <c r="D10" i="3"/>
  <c r="D5" i="3"/>
  <c r="H36" i="2"/>
  <c r="G33" i="2"/>
  <c r="H33" i="2" s="1"/>
  <c r="G34" i="2"/>
  <c r="H34" i="2" s="1"/>
  <c r="H35" i="2"/>
  <c r="P4" i="2"/>
  <c r="M11" i="2"/>
  <c r="M27" i="2"/>
  <c r="M28" i="2"/>
  <c r="M26" i="2"/>
  <c r="M25" i="2"/>
  <c r="M24" i="2"/>
  <c r="M20" i="2"/>
  <c r="M19" i="2"/>
  <c r="M18" i="2"/>
  <c r="M12" i="2"/>
  <c r="M13" i="2"/>
  <c r="M14" i="2"/>
  <c r="D9" i="3"/>
  <c r="C39" i="1"/>
  <c r="D4" i="3" s="1"/>
  <c r="D6" i="3" l="1"/>
  <c r="H32" i="2"/>
  <c r="M29" i="2"/>
  <c r="D11" i="3" s="1"/>
  <c r="I36" i="2"/>
  <c r="J36" i="2" s="1"/>
  <c r="I34" i="2"/>
  <c r="J34" i="2" s="1"/>
  <c r="I35" i="2"/>
  <c r="J35" i="2" s="1"/>
  <c r="I33" i="2"/>
  <c r="J33" i="2" s="1"/>
  <c r="I32" i="2" l="1"/>
  <c r="J32" i="2" s="1"/>
  <c r="J37" i="2" s="1"/>
  <c r="J38" i="2" s="1"/>
  <c r="D12" i="3" s="1"/>
  <c r="D13" i="3" s="1"/>
  <c r="D16" i="3" s="1"/>
  <c r="I14" i="1" s="1"/>
</calcChain>
</file>

<file path=xl/sharedStrings.xml><?xml version="1.0" encoding="utf-8"?>
<sst xmlns="http://schemas.openxmlformats.org/spreadsheetml/2006/main" count="138" uniqueCount="109">
  <si>
    <t>Tällä laskurilla voidaan laskea maan korko säilörehun tuotannossa</t>
  </si>
  <si>
    <t>Satotaso</t>
  </si>
  <si>
    <t>Sadon arvo</t>
  </si>
  <si>
    <t>snt/MJ</t>
  </si>
  <si>
    <t>Satotiedot</t>
  </si>
  <si>
    <t>korjuukertojen lkm</t>
  </si>
  <si>
    <t>kpl/v</t>
  </si>
  <si>
    <t>MJ/ha/v</t>
  </si>
  <si>
    <t>viljelykierron pituus</t>
  </si>
  <si>
    <t>-joista sr-nurmia</t>
  </si>
  <si>
    <t>v</t>
  </si>
  <si>
    <t>lannoitus ja kasvinsuojelu</t>
  </si>
  <si>
    <t>lannoitustaso</t>
  </si>
  <si>
    <t>kg/v</t>
  </si>
  <si>
    <t>lannoitteen 1 hinta</t>
  </si>
  <si>
    <t>€/kg</t>
  </si>
  <si>
    <t>keinolannoitteet</t>
  </si>
  <si>
    <t>lannoitteen 2 hinta</t>
  </si>
  <si>
    <t>oma lanta</t>
  </si>
  <si>
    <t>tn/ha</t>
  </si>
  <si>
    <t>kasvinsuojelu</t>
  </si>
  <si>
    <t>yks/ha</t>
  </si>
  <si>
    <t>Aine  1 hinta</t>
  </si>
  <si>
    <t>Aine 1 määrä</t>
  </si>
  <si>
    <t>€/yks</t>
  </si>
  <si>
    <t>lannoite 1 määrä</t>
  </si>
  <si>
    <t>lannoite 2 määrä</t>
  </si>
  <si>
    <t>Muut tuotantopanokset</t>
  </si>
  <si>
    <t>panos 1 määrä</t>
  </si>
  <si>
    <t>panos 1 hinta</t>
  </si>
  <si>
    <t>panos 2 määrä</t>
  </si>
  <si>
    <t>panos 2 hinta</t>
  </si>
  <si>
    <t>panos 3 määrä</t>
  </si>
  <si>
    <t>panos 3 hinta</t>
  </si>
  <si>
    <t>Tuotot</t>
  </si>
  <si>
    <t>€/ha</t>
  </si>
  <si>
    <t>Ainekustannukset</t>
  </si>
  <si>
    <t>Uudistustyöt</t>
  </si>
  <si>
    <t>työn nimi</t>
  </si>
  <si>
    <t>perusmuokkaus</t>
  </si>
  <si>
    <t>ajokerrat kpl/kerta</t>
  </si>
  <si>
    <t>kylvömuokkaus</t>
  </si>
  <si>
    <t>kylvö</t>
  </si>
  <si>
    <t>jyräys</t>
  </si>
  <si>
    <t>työnmenek-ki, min/ha</t>
  </si>
  <si>
    <t>Lannoitus ja kasvinsuojelu</t>
  </si>
  <si>
    <t xml:space="preserve">Keinolannoitus </t>
  </si>
  <si>
    <t xml:space="preserve">Kasvinsuojelu </t>
  </si>
  <si>
    <t>ajokerrat kpl/v</t>
  </si>
  <si>
    <t>Lannan ajo</t>
  </si>
  <si>
    <t>kuorma-koko</t>
  </si>
  <si>
    <t>Aine 2 määrä</t>
  </si>
  <si>
    <t>Aine  2 hinta</t>
  </si>
  <si>
    <t>vesimäärä</t>
  </si>
  <si>
    <t>l/ha</t>
  </si>
  <si>
    <t>Sadon korjuu</t>
  </si>
  <si>
    <t>niitto</t>
  </si>
  <si>
    <t>karhotus</t>
  </si>
  <si>
    <t>korjuu</t>
  </si>
  <si>
    <t>Traktorityön tiedot</t>
  </si>
  <si>
    <t>omakustan- nus, €/h</t>
  </si>
  <si>
    <t>Ajonopeus siirrossa</t>
  </si>
  <si>
    <t>km/h</t>
  </si>
  <si>
    <t>Ajonopeus siirrossa, &lt;500 m</t>
  </si>
  <si>
    <t>€/h</t>
  </si>
  <si>
    <t>kuorma-koko, yks.</t>
  </si>
  <si>
    <t>kg</t>
  </si>
  <si>
    <t>l</t>
  </si>
  <si>
    <t>tn</t>
  </si>
  <si>
    <t>MJ</t>
  </si>
  <si>
    <t>esim. 4 -siipinen paluuaura</t>
  </si>
  <si>
    <t>esim. 1200 kg keskipakol.</t>
  </si>
  <si>
    <t>esim. 16 tn lietevaunu</t>
  </si>
  <si>
    <t>Työkustannus yhteensä</t>
  </si>
  <si>
    <t>Peltotiedot</t>
  </si>
  <si>
    <t>km</t>
  </si>
  <si>
    <t>ha</t>
  </si>
  <si>
    <t>Keskinopeus</t>
  </si>
  <si>
    <t>Lisätyönmenekki peltotöiden siirtymistä</t>
  </si>
  <si>
    <t>Lisätyönmenekki säilörehun kuljetuksessa</t>
  </si>
  <si>
    <t>Lisätyönmenekki lietteen kuljetuksessa</t>
  </si>
  <si>
    <t>kertoja</t>
  </si>
  <si>
    <t>uudistusosuus</t>
  </si>
  <si>
    <t>h/v</t>
  </si>
  <si>
    <t>€/v</t>
  </si>
  <si>
    <t>Lisätyönmenekki lannoitustarpeiden kuljetuksesta</t>
  </si>
  <si>
    <t>Lisätyönmenekki KS-veden  kuljetuksesta</t>
  </si>
  <si>
    <t>lannakulj. välineen kustannus</t>
  </si>
  <si>
    <t>SR-kuljetusvälineen kustannus</t>
  </si>
  <si>
    <t>YHTEENSÄ</t>
  </si>
  <si>
    <t>Kustannus, eur/ha</t>
  </si>
  <si>
    <t>yleiskustannukset</t>
  </si>
  <si>
    <t>sadon arvo</t>
  </si>
  <si>
    <t>tuet</t>
  </si>
  <si>
    <t>Kustannukset</t>
  </si>
  <si>
    <t>Yleiskustannukset</t>
  </si>
  <si>
    <t>Kone- ja työkust.</t>
  </si>
  <si>
    <t>siirron lisäkust.</t>
  </si>
  <si>
    <t>korvaukseksi maalle/ voitoksi jää</t>
  </si>
  <si>
    <t>säilöntäaine</t>
  </si>
  <si>
    <t>traktorin omakustannus</t>
  </si>
  <si>
    <t>€/ha/v</t>
  </si>
  <si>
    <t>Pellon etäisyys</t>
  </si>
  <si>
    <t>Pellon pinta-ala</t>
  </si>
  <si>
    <t xml:space="preserve"> ha-tuet</t>
  </si>
  <si>
    <t>Laskentatulos</t>
  </si>
  <si>
    <t>esim. 5 m hinattava S-äes</t>
  </si>
  <si>
    <t>esim. 3 m kylvölannoitin</t>
  </si>
  <si>
    <t>esim. 900 l nostol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</si>
</sst>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&quot;€&quot;_-;\-* #,##0\ &quot;€&quot;_-;_-* &quot;-&quot;??\ &quot;€&quot;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2" fontId="0" fillId="0" borderId="0" xfId="0" applyNumberFormat="1"/>
    <xf numFmtId="164" fontId="0" fillId="0" borderId="0" xfId="0" applyNumberFormat="1"/>
    <xf numFmtId="44" fontId="0" fillId="0" borderId="0" xfId="2" applyFont="1"/>
    <xf numFmtId="0" fontId="0" fillId="0" borderId="1" xfId="1" applyNumberFormat="1" applyFont="1" applyBorder="1" applyAlignment="1"/>
    <xf numFmtId="0" fontId="0" fillId="0" borderId="3" xfId="0" applyBorder="1"/>
    <xf numFmtId="2" fontId="0" fillId="0" borderId="3" xfId="0" applyNumberFormat="1" applyBorder="1"/>
    <xf numFmtId="44" fontId="0" fillId="0" borderId="3" xfId="2" applyFont="1" applyBorder="1"/>
    <xf numFmtId="44" fontId="0" fillId="0" borderId="0" xfId="0" applyNumberFormat="1"/>
    <xf numFmtId="165" fontId="0" fillId="0" borderId="0" xfId="2" applyNumberFormat="1" applyFont="1"/>
    <xf numFmtId="165" fontId="0" fillId="0" borderId="3" xfId="2" applyNumberFormat="1" applyFont="1" applyBorder="1"/>
    <xf numFmtId="0" fontId="4" fillId="0" borderId="0" xfId="0" applyFont="1"/>
    <xf numFmtId="0" fontId="3" fillId="0" borderId="0" xfId="0" applyFont="1"/>
    <xf numFmtId="166" fontId="5" fillId="0" borderId="0" xfId="2" applyNumberFormat="1" applyFont="1"/>
    <xf numFmtId="1" fontId="3" fillId="0" borderId="0" xfId="0" applyNumberFormat="1" applyFont="1"/>
  </cellXfs>
  <cellStyles count="3">
    <cellStyle name="Erotin" xfId="1" builtinId="3"/>
    <cellStyle name="Normaali" xfId="0" builtinId="0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abSelected="1" workbookViewId="0">
      <selection activeCell="I32" sqref="I32"/>
    </sheetView>
  </sheetViews>
  <sheetFormatPr defaultRowHeight="15" x14ac:dyDescent="0.25"/>
  <cols>
    <col min="1" max="1" width="4.5703125" style="1" customWidth="1"/>
    <col min="2" max="2" width="19.85546875" customWidth="1"/>
    <col min="3" max="3" width="11.85546875" bestFit="1" customWidth="1"/>
    <col min="6" max="6" width="4.5703125" customWidth="1"/>
  </cols>
  <sheetData>
    <row r="2" spans="1:10" ht="18.75" x14ac:dyDescent="0.3">
      <c r="A2" s="19" t="s">
        <v>0</v>
      </c>
    </row>
    <row r="4" spans="1:10" x14ac:dyDescent="0.25">
      <c r="A4" s="1" t="s">
        <v>4</v>
      </c>
      <c r="F4" s="1" t="s">
        <v>74</v>
      </c>
    </row>
    <row r="5" spans="1:10" x14ac:dyDescent="0.25">
      <c r="B5" t="s">
        <v>1</v>
      </c>
      <c r="C5" s="11">
        <v>50000</v>
      </c>
      <c r="D5" t="s">
        <v>7</v>
      </c>
      <c r="G5" t="s">
        <v>102</v>
      </c>
      <c r="I5" s="3">
        <v>5</v>
      </c>
      <c r="J5" t="s">
        <v>75</v>
      </c>
    </row>
    <row r="6" spans="1:10" x14ac:dyDescent="0.25">
      <c r="B6" t="s">
        <v>2</v>
      </c>
      <c r="C6" s="3">
        <v>1.4</v>
      </c>
      <c r="D6" t="s">
        <v>3</v>
      </c>
      <c r="G6" t="s">
        <v>103</v>
      </c>
      <c r="I6" s="3">
        <v>10</v>
      </c>
      <c r="J6" t="s">
        <v>76</v>
      </c>
    </row>
    <row r="7" spans="1:10" x14ac:dyDescent="0.25">
      <c r="B7" t="s">
        <v>5</v>
      </c>
      <c r="C7" s="3">
        <v>2</v>
      </c>
      <c r="D7" t="s">
        <v>6</v>
      </c>
      <c r="G7" t="s">
        <v>104</v>
      </c>
      <c r="I7" s="3">
        <v>550</v>
      </c>
      <c r="J7" t="s">
        <v>35</v>
      </c>
    </row>
    <row r="8" spans="1:10" x14ac:dyDescent="0.25">
      <c r="B8" t="s">
        <v>8</v>
      </c>
      <c r="C8" s="3">
        <v>5</v>
      </c>
      <c r="D8" t="s">
        <v>10</v>
      </c>
      <c r="G8" t="s">
        <v>91</v>
      </c>
      <c r="I8" s="3">
        <v>170</v>
      </c>
      <c r="J8" t="s">
        <v>35</v>
      </c>
    </row>
    <row r="9" spans="1:10" x14ac:dyDescent="0.25">
      <c r="B9" s="2" t="s">
        <v>9</v>
      </c>
      <c r="C9" s="3">
        <v>4</v>
      </c>
      <c r="D9" t="s">
        <v>10</v>
      </c>
    </row>
    <row r="10" spans="1:10" ht="15" customHeight="1" x14ac:dyDescent="0.25"/>
    <row r="11" spans="1:10" ht="15" customHeight="1" x14ac:dyDescent="0.25">
      <c r="A11" s="1" t="s">
        <v>11</v>
      </c>
    </row>
    <row r="12" spans="1:10" ht="15" customHeight="1" x14ac:dyDescent="0.25">
      <c r="G12" t="s">
        <v>105</v>
      </c>
    </row>
    <row r="13" spans="1:10" ht="15" customHeight="1" x14ac:dyDescent="0.25">
      <c r="A13" s="1" t="s">
        <v>16</v>
      </c>
    </row>
    <row r="14" spans="1:10" ht="15" customHeight="1" x14ac:dyDescent="0.3">
      <c r="B14" t="s">
        <v>25</v>
      </c>
      <c r="C14" s="3">
        <v>700</v>
      </c>
      <c r="D14" t="s">
        <v>13</v>
      </c>
      <c r="I14" s="21">
        <f>tulokset!D16</f>
        <v>197.35293333333334</v>
      </c>
      <c r="J14" s="19" t="s">
        <v>35</v>
      </c>
    </row>
    <row r="15" spans="1:10" ht="15" customHeight="1" x14ac:dyDescent="0.25">
      <c r="B15" t="s">
        <v>14</v>
      </c>
      <c r="C15" s="3">
        <v>0.42099999999999999</v>
      </c>
      <c r="D15" t="s">
        <v>15</v>
      </c>
    </row>
    <row r="16" spans="1:10" ht="15" customHeight="1" x14ac:dyDescent="0.25">
      <c r="B16" t="s">
        <v>26</v>
      </c>
      <c r="C16" s="3"/>
      <c r="D16" t="s">
        <v>13</v>
      </c>
    </row>
    <row r="17" spans="1:5" ht="15" customHeight="1" x14ac:dyDescent="0.25">
      <c r="B17" t="s">
        <v>17</v>
      </c>
      <c r="C17" s="3"/>
      <c r="D17" t="s">
        <v>15</v>
      </c>
    </row>
    <row r="18" spans="1:5" ht="15" customHeight="1" x14ac:dyDescent="0.25"/>
    <row r="19" spans="1:5" ht="15" customHeight="1" x14ac:dyDescent="0.25">
      <c r="A19" s="1" t="s">
        <v>18</v>
      </c>
    </row>
    <row r="20" spans="1:5" ht="15" customHeight="1" x14ac:dyDescent="0.25">
      <c r="B20" t="s">
        <v>12</v>
      </c>
      <c r="C20" s="3">
        <v>0</v>
      </c>
      <c r="D20" t="s">
        <v>19</v>
      </c>
    </row>
    <row r="21" spans="1:5" ht="15" customHeight="1" x14ac:dyDescent="0.25"/>
    <row r="22" spans="1:5" ht="15" customHeight="1" x14ac:dyDescent="0.25">
      <c r="A22" s="1" t="s">
        <v>20</v>
      </c>
    </row>
    <row r="23" spans="1:5" ht="15" customHeight="1" x14ac:dyDescent="0.25">
      <c r="B23" t="s">
        <v>23</v>
      </c>
      <c r="C23" s="3">
        <v>3</v>
      </c>
      <c r="D23" t="s">
        <v>21</v>
      </c>
    </row>
    <row r="24" spans="1:5" ht="15" customHeight="1" x14ac:dyDescent="0.25">
      <c r="B24" t="s">
        <v>22</v>
      </c>
      <c r="C24" s="3">
        <v>10</v>
      </c>
      <c r="D24" t="s">
        <v>24</v>
      </c>
    </row>
    <row r="25" spans="1:5" ht="15" customHeight="1" x14ac:dyDescent="0.25">
      <c r="B25" t="s">
        <v>51</v>
      </c>
      <c r="C25" s="3"/>
      <c r="D25" t="s">
        <v>21</v>
      </c>
    </row>
    <row r="26" spans="1:5" ht="15" customHeight="1" x14ac:dyDescent="0.25">
      <c r="B26" t="s">
        <v>52</v>
      </c>
      <c r="C26" s="3"/>
      <c r="D26" t="s">
        <v>24</v>
      </c>
    </row>
    <row r="27" spans="1:5" ht="15" customHeight="1" x14ac:dyDescent="0.25">
      <c r="B27" t="s">
        <v>53</v>
      </c>
      <c r="C27" s="3">
        <v>300</v>
      </c>
      <c r="D27" t="s">
        <v>54</v>
      </c>
    </row>
    <row r="28" spans="1:5" ht="15" customHeight="1" x14ac:dyDescent="0.25">
      <c r="C28" s="5"/>
    </row>
    <row r="29" spans="1:5" ht="15" customHeight="1" x14ac:dyDescent="0.25"/>
    <row r="30" spans="1:5" ht="15" customHeight="1" x14ac:dyDescent="0.25">
      <c r="A30" s="1" t="s">
        <v>27</v>
      </c>
    </row>
    <row r="31" spans="1:5" ht="15" customHeight="1" x14ac:dyDescent="0.25">
      <c r="B31" t="s">
        <v>28</v>
      </c>
      <c r="C31" s="3">
        <v>85</v>
      </c>
      <c r="D31" t="s">
        <v>21</v>
      </c>
      <c r="E31" t="s">
        <v>99</v>
      </c>
    </row>
    <row r="32" spans="1:5" ht="15" customHeight="1" x14ac:dyDescent="0.25">
      <c r="B32" t="s">
        <v>29</v>
      </c>
      <c r="C32" s="3">
        <v>1.27</v>
      </c>
      <c r="D32" t="s">
        <v>24</v>
      </c>
    </row>
    <row r="33" spans="2:4" ht="15" customHeight="1" x14ac:dyDescent="0.25">
      <c r="B33" t="s">
        <v>30</v>
      </c>
      <c r="C33" s="3"/>
      <c r="D33" t="s">
        <v>21</v>
      </c>
    </row>
    <row r="34" spans="2:4" ht="15" customHeight="1" x14ac:dyDescent="0.25">
      <c r="B34" t="s">
        <v>31</v>
      </c>
      <c r="C34" s="3"/>
      <c r="D34" t="s">
        <v>24</v>
      </c>
    </row>
    <row r="35" spans="2:4" ht="15" customHeight="1" x14ac:dyDescent="0.25">
      <c r="B35" t="s">
        <v>32</v>
      </c>
      <c r="C35" s="3"/>
      <c r="D35" t="s">
        <v>21</v>
      </c>
    </row>
    <row r="36" spans="2:4" ht="15" customHeight="1" x14ac:dyDescent="0.25">
      <c r="B36" t="s">
        <v>33</v>
      </c>
      <c r="C36" s="3"/>
      <c r="D36" t="s">
        <v>24</v>
      </c>
    </row>
    <row r="37" spans="2:4" ht="15" customHeight="1" x14ac:dyDescent="0.25"/>
    <row r="38" spans="2:4" ht="15" customHeight="1" x14ac:dyDescent="0.25"/>
    <row r="39" spans="2:4" x14ac:dyDescent="0.25">
      <c r="B39" t="s">
        <v>34</v>
      </c>
      <c r="C39">
        <f>C5*C6/100</f>
        <v>700</v>
      </c>
      <c r="D39" t="s">
        <v>35</v>
      </c>
    </row>
    <row r="40" spans="2:4" x14ac:dyDescent="0.25">
      <c r="B40" t="s">
        <v>36</v>
      </c>
      <c r="C40">
        <f>C14*C15+C16*C17+C23*C24+C25*C26+C31*C32+C33*C34+C35*C36</f>
        <v>432.65</v>
      </c>
      <c r="D40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workbookViewId="0">
      <selection activeCell="H6" sqref="H6"/>
    </sheetView>
  </sheetViews>
  <sheetFormatPr defaultRowHeight="15" x14ac:dyDescent="0.25"/>
  <cols>
    <col min="1" max="1" width="3.28515625" customWidth="1"/>
    <col min="2" max="2" width="3.5703125" customWidth="1"/>
    <col min="3" max="3" width="29.42578125" customWidth="1"/>
    <col min="4" max="6" width="13.140625" customWidth="1"/>
    <col min="7" max="7" width="10.7109375" customWidth="1"/>
    <col min="8" max="8" width="10.85546875" customWidth="1"/>
    <col min="10" max="10" width="10.85546875" bestFit="1" customWidth="1"/>
    <col min="12" max="14" width="0" hidden="1" customWidth="1"/>
    <col min="15" max="15" width="14.85546875" hidden="1" customWidth="1"/>
    <col min="16" max="16" width="0" hidden="1" customWidth="1"/>
  </cols>
  <sheetData>
    <row r="2" spans="2:16" x14ac:dyDescent="0.25">
      <c r="B2" s="1" t="s">
        <v>59</v>
      </c>
    </row>
    <row r="3" spans="2:16" x14ac:dyDescent="0.25">
      <c r="C3" t="s">
        <v>61</v>
      </c>
      <c r="D3" s="3">
        <v>40</v>
      </c>
      <c r="E3" t="s">
        <v>62</v>
      </c>
      <c r="O3" t="s">
        <v>77</v>
      </c>
      <c r="P3" s="9">
        <f>IF(etaisyys&lt;0.5,D4,etaisyys/((etaisyys-0.5)/D3+0.5/D4))</f>
        <v>30.769230769230766</v>
      </c>
    </row>
    <row r="4" spans="2:16" x14ac:dyDescent="0.25">
      <c r="C4" t="s">
        <v>63</v>
      </c>
      <c r="D4" s="3">
        <v>10</v>
      </c>
      <c r="E4" t="s">
        <v>62</v>
      </c>
      <c r="O4" t="s">
        <v>82</v>
      </c>
      <c r="P4">
        <f>IF(nurmiaperkierto&lt;kierto,1/(1+nurmiaperkierto),1/kierto)</f>
        <v>0.2</v>
      </c>
    </row>
    <row r="5" spans="2:16" x14ac:dyDescent="0.25">
      <c r="C5" t="s">
        <v>100</v>
      </c>
      <c r="D5" s="3">
        <v>48</v>
      </c>
      <c r="E5" t="s">
        <v>64</v>
      </c>
    </row>
    <row r="6" spans="2:16" x14ac:dyDescent="0.25">
      <c r="C6" t="s">
        <v>88</v>
      </c>
      <c r="D6" s="3">
        <v>0</v>
      </c>
      <c r="E6" t="s">
        <v>64</v>
      </c>
    </row>
    <row r="7" spans="2:16" x14ac:dyDescent="0.25">
      <c r="C7" t="s">
        <v>87</v>
      </c>
      <c r="D7" s="3">
        <v>0</v>
      </c>
      <c r="E7" t="s">
        <v>64</v>
      </c>
    </row>
    <row r="8" spans="2:16" x14ac:dyDescent="0.25">
      <c r="D8" s="5"/>
    </row>
    <row r="9" spans="2:16" x14ac:dyDescent="0.25">
      <c r="B9" s="1" t="s">
        <v>37</v>
      </c>
    </row>
    <row r="10" spans="2:16" s="4" customFormat="1" ht="30" x14ac:dyDescent="0.25">
      <c r="C10" s="4" t="s">
        <v>38</v>
      </c>
      <c r="D10" s="4" t="s">
        <v>44</v>
      </c>
      <c r="E10" s="4" t="s">
        <v>60</v>
      </c>
      <c r="F10" s="4" t="s">
        <v>40</v>
      </c>
    </row>
    <row r="11" spans="2:16" x14ac:dyDescent="0.25">
      <c r="C11" t="s">
        <v>39</v>
      </c>
      <c r="D11" s="3">
        <v>75</v>
      </c>
      <c r="E11" s="3">
        <v>94</v>
      </c>
      <c r="F11" s="3">
        <v>1</v>
      </c>
      <c r="G11" s="5"/>
      <c r="I11" t="s">
        <v>70</v>
      </c>
      <c r="M11">
        <f>D11*E11*F11/60</f>
        <v>117.5</v>
      </c>
    </row>
    <row r="12" spans="2:16" x14ac:dyDescent="0.25">
      <c r="C12" t="s">
        <v>41</v>
      </c>
      <c r="D12" s="3">
        <v>18</v>
      </c>
      <c r="E12" s="3">
        <v>91</v>
      </c>
      <c r="F12" s="3">
        <v>2</v>
      </c>
      <c r="G12" s="5"/>
      <c r="I12" t="s">
        <v>106</v>
      </c>
      <c r="M12">
        <f t="shared" ref="M12:M14" si="0">D12*E12*F12/60</f>
        <v>54.6</v>
      </c>
    </row>
    <row r="13" spans="2:16" x14ac:dyDescent="0.25">
      <c r="C13" t="s">
        <v>42</v>
      </c>
      <c r="D13" s="3">
        <v>34</v>
      </c>
      <c r="E13" s="3">
        <v>154</v>
      </c>
      <c r="F13" s="3">
        <v>1</v>
      </c>
      <c r="G13" s="5"/>
      <c r="I13" t="s">
        <v>107</v>
      </c>
      <c r="M13">
        <f t="shared" si="0"/>
        <v>87.266666666666666</v>
      </c>
    </row>
    <row r="14" spans="2:16" x14ac:dyDescent="0.25">
      <c r="C14" t="s">
        <v>43</v>
      </c>
      <c r="D14" s="3">
        <v>0</v>
      </c>
      <c r="E14" s="3">
        <v>0</v>
      </c>
      <c r="F14" s="3">
        <v>0</v>
      </c>
      <c r="M14">
        <f t="shared" si="0"/>
        <v>0</v>
      </c>
    </row>
    <row r="16" spans="2:16" x14ac:dyDescent="0.25">
      <c r="B16" s="1" t="s">
        <v>45</v>
      </c>
    </row>
    <row r="17" spans="1:14" s="4" customFormat="1" ht="30.75" customHeight="1" x14ac:dyDescent="0.25">
      <c r="C17" s="4" t="s">
        <v>38</v>
      </c>
      <c r="D17" s="4" t="s">
        <v>44</v>
      </c>
      <c r="E17" s="4" t="s">
        <v>60</v>
      </c>
      <c r="F17" s="4" t="s">
        <v>48</v>
      </c>
      <c r="G17" s="4" t="s">
        <v>65</v>
      </c>
    </row>
    <row r="18" spans="1:14" x14ac:dyDescent="0.25">
      <c r="C18" t="s">
        <v>47</v>
      </c>
      <c r="D18" s="3">
        <v>14</v>
      </c>
      <c r="E18" s="3">
        <v>94</v>
      </c>
      <c r="F18" s="3">
        <v>2</v>
      </c>
      <c r="G18" s="3">
        <v>1000</v>
      </c>
      <c r="H18" t="s">
        <v>67</v>
      </c>
      <c r="I18" t="s">
        <v>108</v>
      </c>
      <c r="M18">
        <f>D18*E18*F18/60</f>
        <v>43.866666666666667</v>
      </c>
    </row>
    <row r="19" spans="1:14" x14ac:dyDescent="0.25">
      <c r="C19" t="s">
        <v>46</v>
      </c>
      <c r="D19" s="3">
        <v>16</v>
      </c>
      <c r="E19" s="3">
        <v>103</v>
      </c>
      <c r="F19" s="3">
        <v>2</v>
      </c>
      <c r="G19" s="3">
        <v>1200</v>
      </c>
      <c r="H19" t="s">
        <v>66</v>
      </c>
      <c r="I19" t="s">
        <v>71</v>
      </c>
      <c r="M19">
        <f t="shared" ref="M19:M20" si="1">D19*E19*F19/60</f>
        <v>54.93333333333333</v>
      </c>
    </row>
    <row r="20" spans="1:14" x14ac:dyDescent="0.25">
      <c r="C20" t="s">
        <v>49</v>
      </c>
      <c r="D20" s="3">
        <v>0</v>
      </c>
      <c r="E20" s="3">
        <v>112</v>
      </c>
      <c r="F20" s="3">
        <v>1</v>
      </c>
      <c r="G20" s="3">
        <v>16</v>
      </c>
      <c r="H20" t="s">
        <v>68</v>
      </c>
      <c r="I20" t="s">
        <v>72</v>
      </c>
      <c r="M20">
        <f t="shared" si="1"/>
        <v>0</v>
      </c>
    </row>
    <row r="22" spans="1:14" x14ac:dyDescent="0.25">
      <c r="B22" s="1" t="s">
        <v>55</v>
      </c>
    </row>
    <row r="23" spans="1:14" s="4" customFormat="1" ht="30" x14ac:dyDescent="0.25">
      <c r="C23" s="4" t="s">
        <v>38</v>
      </c>
      <c r="D23" s="4" t="s">
        <v>44</v>
      </c>
      <c r="E23" s="4" t="s">
        <v>60</v>
      </c>
      <c r="F23" s="4" t="s">
        <v>48</v>
      </c>
      <c r="G23" s="4" t="s">
        <v>50</v>
      </c>
    </row>
    <row r="24" spans="1:14" x14ac:dyDescent="0.25">
      <c r="C24" t="s">
        <v>56</v>
      </c>
      <c r="D24" s="3">
        <v>22</v>
      </c>
      <c r="E24" s="3">
        <v>128</v>
      </c>
      <c r="F24" s="3">
        <f>'pellon tiedot'!C7</f>
        <v>2</v>
      </c>
      <c r="M24">
        <f>D24*E24*F24/60</f>
        <v>93.86666666666666</v>
      </c>
    </row>
    <row r="25" spans="1:14" x14ac:dyDescent="0.25">
      <c r="C25" t="s">
        <v>57</v>
      </c>
      <c r="D25" s="3">
        <v>17</v>
      </c>
      <c r="E25" s="3">
        <v>100</v>
      </c>
      <c r="F25" s="3">
        <f>F24</f>
        <v>2</v>
      </c>
      <c r="M25">
        <f t="shared" ref="M25:M28" si="2">D25*E25*F25/60</f>
        <v>56.666666666666664</v>
      </c>
    </row>
    <row r="26" spans="1:14" x14ac:dyDescent="0.25">
      <c r="C26" t="s">
        <v>58</v>
      </c>
      <c r="D26" s="3">
        <v>36</v>
      </c>
      <c r="E26" s="3">
        <v>80</v>
      </c>
      <c r="F26" s="3">
        <f>F24</f>
        <v>2</v>
      </c>
      <c r="G26" s="3">
        <v>25000</v>
      </c>
      <c r="H26" t="s">
        <v>69</v>
      </c>
      <c r="M26">
        <f t="shared" si="2"/>
        <v>96</v>
      </c>
    </row>
    <row r="27" spans="1:14" x14ac:dyDescent="0.25">
      <c r="E27" s="7"/>
      <c r="M27">
        <f t="shared" si="2"/>
        <v>0</v>
      </c>
    </row>
    <row r="28" spans="1:14" ht="15.75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f t="shared" si="2"/>
        <v>0</v>
      </c>
    </row>
    <row r="29" spans="1:14" ht="15.75" thickTop="1" x14ac:dyDescent="0.25">
      <c r="C29" s="7" t="s">
        <v>73</v>
      </c>
      <c r="M29">
        <f>SUM(M18:M28)+uudistusosuus*SUM(työnmenekkitiedot!M11:M14)</f>
        <v>397.20666666666665</v>
      </c>
      <c r="N29" t="s">
        <v>101</v>
      </c>
    </row>
    <row r="31" spans="1:14" x14ac:dyDescent="0.25">
      <c r="G31" t="s">
        <v>81</v>
      </c>
      <c r="H31" t="s">
        <v>75</v>
      </c>
      <c r="I31" t="s">
        <v>83</v>
      </c>
      <c r="J31" t="s">
        <v>84</v>
      </c>
    </row>
    <row r="32" spans="1:14" x14ac:dyDescent="0.25">
      <c r="C32" t="s">
        <v>78</v>
      </c>
      <c r="G32">
        <f>SUM(F18:F22,F24:F28)+COUNTIF(F11:F15,"&gt;0")*uudistusosuus</f>
        <v>11.6</v>
      </c>
      <c r="H32">
        <f>2*IF(etaisyys&gt;0.5,etaisyys-0.5,0)*G32</f>
        <v>104.39999999999999</v>
      </c>
      <c r="I32">
        <f>H32/keskinopeus</f>
        <v>3.3930000000000002</v>
      </c>
      <c r="J32" s="10">
        <f>I32*traktorikustannus</f>
        <v>162.864</v>
      </c>
    </row>
    <row r="33" spans="3:10" x14ac:dyDescent="0.25">
      <c r="C33" t="s">
        <v>86</v>
      </c>
      <c r="G33" s="8">
        <f>ROUNDUP(('pellon tiedot'!C27*pinta_ala/F18/G18-1),0)*F18</f>
        <v>2</v>
      </c>
      <c r="H33">
        <f>2*IF(etaisyys&gt;0.5,etaisyys-0.5,0)*G33</f>
        <v>18</v>
      </c>
      <c r="I33">
        <f>H33/keskinopeus</f>
        <v>0.58500000000000008</v>
      </c>
      <c r="J33" s="10">
        <f>I33*traktorikustannus</f>
        <v>28.080000000000005</v>
      </c>
    </row>
    <row r="34" spans="3:10" x14ac:dyDescent="0.25">
      <c r="C34" t="s">
        <v>85</v>
      </c>
      <c r="G34" s="8">
        <f>ROUNDUP((('pellon tiedot'!C14+'pellon tiedot'!C16)/F19*pinta_ala/G19-1),0)*F19</f>
        <v>4</v>
      </c>
      <c r="H34">
        <f>2*IF(etaisyys&gt;0.5,etaisyys-0.5,0)*G34</f>
        <v>36</v>
      </c>
      <c r="I34">
        <f>H34/keskinopeus</f>
        <v>1.1700000000000002</v>
      </c>
      <c r="J34" s="10">
        <f>I34*traktorikustannus</f>
        <v>56.160000000000011</v>
      </c>
    </row>
    <row r="35" spans="3:10" x14ac:dyDescent="0.25">
      <c r="C35" t="s">
        <v>79</v>
      </c>
      <c r="G35" s="8">
        <f>ROUNDDOWN((('pellon tiedot'!C5/F26)*pinta_ala/työnmenekkitiedot!G26),0)*F26</f>
        <v>20</v>
      </c>
      <c r="H35">
        <f>2*IF(etaisyys&gt;0.5,etaisyys-0.5,0)*G35</f>
        <v>180</v>
      </c>
      <c r="I35">
        <f>H35/keskinopeus</f>
        <v>5.8500000000000005</v>
      </c>
      <c r="J35" s="10">
        <f>(traktorikustannus+D6)*I35</f>
        <v>280.8</v>
      </c>
    </row>
    <row r="36" spans="3:10" ht="15.75" thickBot="1" x14ac:dyDescent="0.3">
      <c r="C36" s="12" t="s">
        <v>80</v>
      </c>
      <c r="D36" s="12"/>
      <c r="E36" s="12"/>
      <c r="F36" s="12"/>
      <c r="G36" s="13">
        <f>ROUNDDOWN((('pellon tiedot'!C20/F20)*pinta_ala/G20),0)*F20</f>
        <v>0</v>
      </c>
      <c r="H36" s="12">
        <f>2*IF(etaisyys&gt;0.5,etaisyys-0.5,0)*G36</f>
        <v>0</v>
      </c>
      <c r="I36" s="12">
        <f>H36/keskinopeus</f>
        <v>0</v>
      </c>
      <c r="J36" s="14">
        <f>(traktorikustannus+D7)*I36</f>
        <v>0</v>
      </c>
    </row>
    <row r="37" spans="3:10" x14ac:dyDescent="0.25">
      <c r="C37" s="7" t="s">
        <v>89</v>
      </c>
      <c r="J37" s="15">
        <f>SUM(J32:J36)</f>
        <v>527.904</v>
      </c>
    </row>
    <row r="38" spans="3:10" x14ac:dyDescent="0.25">
      <c r="C38" s="7" t="s">
        <v>90</v>
      </c>
      <c r="J38" s="15">
        <f>J37/pinta_ala</f>
        <v>52.790399999999998</v>
      </c>
    </row>
    <row r="39" spans="3:10" x14ac:dyDescent="0.25">
      <c r="C3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>
      <selection activeCell="I23" sqref="I23"/>
    </sheetView>
  </sheetViews>
  <sheetFormatPr defaultRowHeight="15" x14ac:dyDescent="0.25"/>
  <cols>
    <col min="2" max="2" width="3.7109375" customWidth="1"/>
    <col min="3" max="3" width="19.5703125" customWidth="1"/>
    <col min="4" max="4" width="10.85546875" style="16" bestFit="1" customWidth="1"/>
  </cols>
  <sheetData>
    <row r="3" spans="2:5" x14ac:dyDescent="0.25">
      <c r="B3" t="s">
        <v>34</v>
      </c>
    </row>
    <row r="4" spans="2:5" x14ac:dyDescent="0.25">
      <c r="C4" t="s">
        <v>92</v>
      </c>
      <c r="D4" s="16">
        <f>'pellon tiedot'!C39</f>
        <v>700</v>
      </c>
    </row>
    <row r="5" spans="2:5" ht="15.75" thickBot="1" x14ac:dyDescent="0.3">
      <c r="B5" s="12"/>
      <c r="C5" s="12" t="s">
        <v>93</v>
      </c>
      <c r="D5" s="17">
        <f>'pellon tiedot'!I7</f>
        <v>550</v>
      </c>
    </row>
    <row r="6" spans="2:5" x14ac:dyDescent="0.25">
      <c r="D6" s="16">
        <f>SUM(D4:D5)</f>
        <v>1250</v>
      </c>
    </row>
    <row r="8" spans="2:5" x14ac:dyDescent="0.25">
      <c r="B8" t="s">
        <v>94</v>
      </c>
    </row>
    <row r="9" spans="2:5" x14ac:dyDescent="0.25">
      <c r="C9" t="s">
        <v>36</v>
      </c>
      <c r="D9" s="16">
        <f>'pellon tiedot'!C40</f>
        <v>432.65</v>
      </c>
    </row>
    <row r="10" spans="2:5" x14ac:dyDescent="0.25">
      <c r="C10" t="s">
        <v>95</v>
      </c>
      <c r="D10" s="16">
        <f>'pellon tiedot'!I8</f>
        <v>170</v>
      </c>
    </row>
    <row r="11" spans="2:5" x14ac:dyDescent="0.25">
      <c r="C11" t="s">
        <v>96</v>
      </c>
      <c r="D11" s="16">
        <f>työnmenekkitiedot!M29</f>
        <v>397.20666666666665</v>
      </c>
    </row>
    <row r="12" spans="2:5" ht="15.75" thickBot="1" x14ac:dyDescent="0.3">
      <c r="B12" s="12"/>
      <c r="C12" s="12" t="s">
        <v>97</v>
      </c>
      <c r="D12" s="17">
        <f>työnmenekkitiedot!J38</f>
        <v>52.790399999999998</v>
      </c>
    </row>
    <row r="13" spans="2:5" x14ac:dyDescent="0.25">
      <c r="D13" s="16">
        <f>SUM(D9:D12)</f>
        <v>1052.6470666666667</v>
      </c>
    </row>
    <row r="15" spans="2:5" x14ac:dyDescent="0.25">
      <c r="B15" t="s">
        <v>98</v>
      </c>
    </row>
    <row r="16" spans="2:5" s="18" customFormat="1" ht="23.25" x14ac:dyDescent="0.35">
      <c r="D16" s="20">
        <f>D6-D13</f>
        <v>197.35293333333334</v>
      </c>
      <c r="E16" s="18" t="s">
        <v>35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7</vt:i4>
      </vt:variant>
    </vt:vector>
  </HeadingPairs>
  <TitlesOfParts>
    <vt:vector size="10" baseType="lpstr">
      <vt:lpstr>pellon tiedot</vt:lpstr>
      <vt:lpstr>työnmenekkitiedot</vt:lpstr>
      <vt:lpstr>tulokset</vt:lpstr>
      <vt:lpstr>etaisyys</vt:lpstr>
      <vt:lpstr>keskinopeus</vt:lpstr>
      <vt:lpstr>kierto</vt:lpstr>
      <vt:lpstr>nurmiaperkierto</vt:lpstr>
      <vt:lpstr>pinta_ala</vt:lpstr>
      <vt:lpstr>traktorikustannus</vt:lpstr>
      <vt:lpstr>uudistusosuus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Kilpeläinen Juha</dc:creator>
  <cp:lastModifiedBy>Kilpeläinen Juha</cp:lastModifiedBy>
  <dcterms:created xsi:type="dcterms:W3CDTF">2015-02-07T14:39:04Z</dcterms:created>
  <dcterms:modified xsi:type="dcterms:W3CDTF">2015-03-17T10:16:20Z</dcterms:modified>
</cp:coreProperties>
</file>